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mc:AlternateContent xmlns:mc="http://schemas.openxmlformats.org/markup-compatibility/2006">
    <mc:Choice Requires="x15">
      <x15ac:absPath xmlns:x15ac="http://schemas.microsoft.com/office/spreadsheetml/2010/11/ac" url="https://vodafone.sharepoint.com/sites/GroupIR/Shared Documents/General/Financial Results/FY22/FY22 Annual Report/5. ESG/ESG Addendum/"/>
    </mc:Choice>
  </mc:AlternateContent>
  <xr:revisionPtr revIDLastSave="117" documentId="13_ncr:1_{B84EAA43-717C-4704-BE25-416FA9121F59}" xr6:coauthVersionLast="46" xr6:coauthVersionMax="48" xr10:uidLastSave="{2E99D6CE-0495-44D5-8CEA-99F8385726FD}"/>
  <workbookProtection workbookAlgorithmName="SHA-512" workbookHashValue="08cDAYjB9a1yhZMWvHUP/3eCN1+jKEHxNTul+a5I5S5ExHpArdkDSpF+uqqCBa7uW/OJglnXVY7BQJi6DUtgQQ==" workbookSaltValue="1mgORViGWNQ2/O/0HHPhpg==" workbookSpinCount="100000" lockStructure="1"/>
  <bookViews>
    <workbookView xWindow="-120" yWindow="-120" windowWidth="29040" windowHeight="15990" tabRatio="738" xr2:uid="{561DEC37-33CE-479C-9DFD-D78F76839A53}"/>
  </bookViews>
  <sheets>
    <sheet name="Cover" sheetId="1" r:id="rId1"/>
    <sheet name="Home" sheetId="2" r:id="rId2"/>
    <sheet name="ENVIRONMENT &gt;&gt;&gt;" sheetId="27" r:id="rId3"/>
    <sheet name="Planet" sheetId="6" r:id="rId4"/>
    <sheet name="SOCIAL &gt;&gt;&gt;" sheetId="25" r:id="rId5"/>
    <sheet name="Inclusion for All" sheetId="5" r:id="rId6"/>
    <sheet name="Digital Society" sheetId="4" r:id="rId7"/>
    <sheet name="Headcount" sheetId="30" r:id="rId8"/>
    <sheet name="Diversity &amp; Inclusion" sheetId="7" r:id="rId9"/>
    <sheet name="Health &amp; Safety" sheetId="9" r:id="rId10"/>
    <sheet name="Responsible supply chain" sheetId="8" r:id="rId11"/>
    <sheet name="GOVERNANCE &gt;&gt;&gt;" sheetId="26" r:id="rId12"/>
    <sheet name="Board &amp; ExCo" sheetId="24" r:id="rId13"/>
    <sheet name="Remuneration" sheetId="29" r:id="rId14"/>
    <sheet name="OTHER &gt;&gt;&gt;" sheetId="28" r:id="rId15"/>
    <sheet name="Assurance" sheetId="10" r:id="rId16"/>
    <sheet name="Subject matter information" sheetId="13" r:id="rId17"/>
    <sheet name="Reporting Criteria Scope" sheetId="16" r:id="rId18"/>
    <sheet name="Reporting Criteria Methodology" sheetId="17" r:id="rId19"/>
    <sheet name="GRI Index" sheetId="31" r:id="rId20"/>
    <sheet name="UNGC" sheetId="15" r:id="rId21"/>
  </sheets>
  <definedNames>
    <definedName name="_ftn2" localSheetId="18">'Reporting Criteria Methodology'!$B$69</definedName>
    <definedName name="_ftn3" localSheetId="18">'Reporting Criteria Methodology'!$B$72</definedName>
    <definedName name="_ftn6" localSheetId="18">'Reporting Criteria Methodology'!$B$80</definedName>
    <definedName name="_ftnref1" localSheetId="18">'Reporting Criteria Methodology'!$F$54</definedName>
    <definedName name="_ftnref2" localSheetId="18">'Reporting Criteria Methodology'!$F$55</definedName>
    <definedName name="_ftnref3" localSheetId="18">'Reporting Criteria Methodology'!$F$57</definedName>
    <definedName name="_ftnref4" localSheetId="18">'Reporting Criteria Methodology'!$F$60</definedName>
    <definedName name="_ftnref5" localSheetId="18">'Reporting Criteria Methodology'!$F$61</definedName>
    <definedName name="_ftnref6" localSheetId="18">'Reporting Criteria Methodology'!$F$62</definedName>
    <definedName name="_ftnref7" localSheetId="18">'Reporting Criteria Methodology'!$F$63</definedName>
    <definedName name="_ftnref8" localSheetId="18">'Reporting Criteria Methodology'!$F$64</definedName>
    <definedName name="_Hlk534269269" localSheetId="15">Assurance!#REF!</definedName>
    <definedName name="_Hlk99466910" localSheetId="18">'Reporting Criteria Methodology'!$C$65</definedName>
    <definedName name="OK" localSheetId="7" hidden="1">{"analyst",#N/A,FALSE,"Result";"Index",#N/A,FALSE,"Index";"asx1",#N/A,FALSE,"ASX1";"asx2",#N/A,FALSE,"ASX2";"Review",#N/A,FALSE,"Review";"Analyst",#N/A,FALSE,"Analyst"}</definedName>
    <definedName name="OK" hidden="1">{"analyst",#N/A,FALSE,"Result";"Index",#N/A,FALSE,"Index";"asx1",#N/A,FALSE,"ASX1";"asx2",#N/A,FALSE,"ASX2";"Review",#N/A,FALSE,"Review";"Analyst",#N/A,FALSE,"Analyst"}</definedName>
    <definedName name="OK_1" localSheetId="7" hidden="1">{"analyst",#N/A,FALSE,"Result";"Index",#N/A,FALSE,"Index";"asx1",#N/A,FALSE,"ASX1";"asx2",#N/A,FALSE,"ASX2";"Review",#N/A,FALSE,"Review";"Analyst",#N/A,FALSE,"Analyst"}</definedName>
    <definedName name="OK_1" hidden="1">{"analyst",#N/A,FALSE,"Result";"Index",#N/A,FALSE,"Index";"asx1",#N/A,FALSE,"ASX1";"asx2",#N/A,FALSE,"ASX2";"Review",#N/A,FALSE,"Review";"Analyst",#N/A,FALSE,"Analyst"}</definedName>
    <definedName name="vsdf" localSheetId="7" hidden="1">{"ResultsSummaryNew",#N/A,FALSE,"ASX QTR";"Index",#N/A,FALSE,"ASX Ind";"ASXNew",#N/A,FALSE,"ASX QTR"}</definedName>
    <definedName name="vsdf" hidden="1">{"ResultsSummaryNew",#N/A,FALSE,"ASX QTR";"Index",#N/A,FALSE,"ASX Ind";"ASXNew",#N/A,FALSE,"ASX QTR"}</definedName>
    <definedName name="vsdf_1" localSheetId="7" hidden="1">{"ResultsSummaryNew",#N/A,FALSE,"ASX QTR";"Index",#N/A,FALSE,"ASX Ind";"ASXNew",#N/A,FALSE,"ASX QTR"}</definedName>
    <definedName name="vsdf_1" hidden="1">{"ResultsSummaryNew",#N/A,FALSE,"ASX QTR";"Index",#N/A,FALSE,"ASX Ind";"ASXNew",#N/A,FALSE,"ASX QTR"}</definedName>
    <definedName name="wrn.aaPressRelease." localSheetId="7" hidden="1">{"ResultsSummaryNew",#N/A,FALSE,"ASX QTR";"Index",#N/A,FALSE,"ASX Ind";"ASXNew",#N/A,FALSE,"ASX QTR"}</definedName>
    <definedName name="wrn.aaPressRelease." hidden="1">{"ResultsSummaryNew",#N/A,FALSE,"ASX QTR";"Index",#N/A,FALSE,"ASX Ind";"ASXNew",#N/A,FALSE,"ASX QTR"}</definedName>
    <definedName name="wrn.aaPressRelease._1" localSheetId="7" hidden="1">{"ResultsSummaryNew",#N/A,FALSE,"ASX QTR";"Index",#N/A,FALSE,"ASX Ind";"ASXNew",#N/A,FALSE,"ASX QTR"}</definedName>
    <definedName name="wrn.aaPressRelease._1" hidden="1">{"ResultsSummaryNew",#N/A,FALSE,"ASX QTR";"Index",#N/A,FALSE,"ASX Ind";"ASXNew",#N/A,FALSE,"ASX QTR"}</definedName>
    <definedName name="wrn.Accounts." localSheetId="7" hidden="1">{"BSPLCF",#N/A,FALSE,"BS, PL, Cash flow";"BSPLCF_CONTD",#N/A,FALSE,"BS,PL,CF_contd"}</definedName>
    <definedName name="wrn.Accounts." hidden="1">{"BSPLCF",#N/A,FALSE,"BS, PL, Cash flow";"BSPLCF_CONTD",#N/A,FALSE,"BS,PL,CF_contd"}</definedName>
    <definedName name="wrn.Accounts._1" localSheetId="7" hidden="1">{"BSPLCF",#N/A,FALSE,"BS, PL, Cash flow";"BSPLCF_CONTD",#N/A,FALSE,"BS,PL,CF_contd"}</definedName>
    <definedName name="wrn.Accounts._1" hidden="1">{"BSPLCF",#N/A,FALSE,"BS, PL, Cash flow";"BSPLCF_CONTD",#N/A,FALSE,"BS,PL,CF_contd"}</definedName>
    <definedName name="wrn.PressRelease." localSheetId="7" hidden="1">{"analyst",#N/A,FALSE,"Result";"Index",#N/A,FALSE,"Index";"asx1",#N/A,FALSE,"ASX1";"asx2",#N/A,FALSE,"ASX2";"Review",#N/A,FALSE,"Review";"Analyst",#N/A,FALSE,"Analyst"}</definedName>
    <definedName name="wrn.PressRelease." hidden="1">{"analyst",#N/A,FALSE,"Result";"Index",#N/A,FALSE,"Index";"asx1",#N/A,FALSE,"ASX1";"asx2",#N/A,FALSE,"ASX2";"Review",#N/A,FALSE,"Review";"Analyst",#N/A,FALSE,"Analyst"}</definedName>
    <definedName name="wrn.PressRelease._1" localSheetId="7" hidden="1">{"analyst",#N/A,FALSE,"Result";"Index",#N/A,FALSE,"Index";"asx1",#N/A,FALSE,"ASX1";"asx2",#N/A,FALSE,"ASX2";"Review",#N/A,FALSE,"Review";"Analyst",#N/A,FALSE,"Analyst"}</definedName>
    <definedName name="wrn.PressRelease._1" hidden="1">{"analyst",#N/A,FALSE,"Result";"Index",#N/A,FALSE,"Index";"asx1",#N/A,FALSE,"ASX1";"asx2",#N/A,FALSE,"ASX2";"Review",#N/A,FALSE,"Review";"Analyst",#N/A,FALSE,"Analyst"}</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64" i="6" l="1"/>
  <c r="F90" i="6"/>
  <c r="C81" i="6"/>
  <c r="D81" i="6"/>
  <c r="F81" i="6"/>
  <c r="E81" i="6" l="1"/>
  <c r="F12" i="24" l="1"/>
  <c r="P12" i="24"/>
  <c r="E12" i="24" s="1"/>
  <c r="P38" i="24" l="1"/>
  <c r="E38" i="24" s="1"/>
  <c r="P39" i="24"/>
  <c r="E39" i="24" s="1"/>
  <c r="P40" i="24"/>
  <c r="E40" i="24" s="1"/>
  <c r="P41" i="24"/>
  <c r="E41" i="24" s="1"/>
  <c r="P42" i="24"/>
  <c r="E42" i="24" s="1"/>
  <c r="P43" i="24"/>
  <c r="E43" i="24" s="1"/>
  <c r="P44" i="24"/>
  <c r="E44" i="24" s="1"/>
  <c r="P45" i="24"/>
  <c r="E45" i="24" s="1"/>
  <c r="P46" i="24"/>
  <c r="E46" i="24" s="1"/>
  <c r="P47" i="24"/>
  <c r="E47" i="24" s="1"/>
  <c r="P48" i="24"/>
  <c r="E48" i="24" s="1"/>
  <c r="P49" i="24"/>
  <c r="E49" i="24" s="1"/>
  <c r="P50" i="24"/>
  <c r="E50" i="24" s="1"/>
  <c r="P51" i="24"/>
  <c r="E51" i="24" s="1"/>
  <c r="P37" i="24"/>
  <c r="E37" i="24" s="1"/>
  <c r="P16" i="24"/>
  <c r="E16" i="24" s="1"/>
  <c r="P14" i="24"/>
  <c r="E14" i="24" s="1"/>
  <c r="P15" i="24"/>
  <c r="E15" i="24" s="1"/>
  <c r="P17" i="24"/>
  <c r="E17" i="24" s="1"/>
  <c r="P18" i="24"/>
  <c r="E18" i="24" s="1"/>
  <c r="P19" i="24"/>
  <c r="E19" i="24" s="1"/>
  <c r="P20" i="24"/>
  <c r="E20" i="24" s="1"/>
  <c r="P21" i="24"/>
  <c r="E21" i="24" s="1"/>
  <c r="P22" i="24"/>
  <c r="E22" i="24" s="1"/>
  <c r="P23" i="24"/>
  <c r="E23" i="24" s="1"/>
  <c r="P24" i="24"/>
  <c r="E24" i="24" s="1"/>
  <c r="P13" i="24"/>
  <c r="E13" i="24" s="1"/>
  <c r="F38" i="24"/>
  <c r="F39" i="24"/>
  <c r="F40" i="24"/>
  <c r="F41" i="24"/>
  <c r="F42" i="24"/>
  <c r="F43" i="24"/>
  <c r="F44" i="24"/>
  <c r="F45" i="24"/>
  <c r="F46" i="24"/>
  <c r="F47" i="24"/>
  <c r="F48" i="24"/>
  <c r="F49" i="24"/>
  <c r="F50" i="24"/>
  <c r="F51" i="24"/>
  <c r="F37" i="24"/>
  <c r="F17" i="24"/>
  <c r="F18" i="24"/>
  <c r="F19" i="24"/>
  <c r="F20" i="24"/>
  <c r="F21" i="24"/>
  <c r="F22" i="24"/>
  <c r="F23" i="24"/>
  <c r="F24" i="24"/>
  <c r="F13" i="24"/>
  <c r="F14" i="24"/>
  <c r="F15" i="24"/>
  <c r="F16" i="24"/>
  <c r="E25" i="24" l="1"/>
  <c r="F25" i="24"/>
  <c r="F52" i="24"/>
  <c r="E31" i="6" l="1"/>
  <c r="E147" i="6" s="1"/>
  <c r="D149" i="6"/>
  <c r="E149" i="6"/>
  <c r="F149" i="6"/>
  <c r="C149" i="6"/>
  <c r="F148" i="6"/>
  <c r="E22" i="6"/>
  <c r="E146" i="6" s="1"/>
  <c r="F127" i="6"/>
  <c r="F128" i="6"/>
  <c r="E120" i="6"/>
  <c r="E119" i="6"/>
  <c r="D119" i="6"/>
  <c r="C119" i="6"/>
  <c r="E118" i="6"/>
  <c r="D118" i="6"/>
  <c r="C118" i="6"/>
  <c r="F74" i="6"/>
  <c r="F80" i="6" s="1"/>
  <c r="E15" i="6"/>
  <c r="F15" i="6"/>
  <c r="C22" i="6"/>
  <c r="D22" i="6"/>
  <c r="D146" i="6" s="1"/>
  <c r="C31" i="6"/>
  <c r="C147" i="6" s="1"/>
  <c r="D31" i="6"/>
  <c r="D147" i="6" s="1"/>
  <c r="F31" i="6"/>
  <c r="F147" i="6" s="1"/>
  <c r="F22" i="6"/>
  <c r="F57" i="6"/>
  <c r="F129" i="6" l="1"/>
  <c r="E52" i="24"/>
  <c r="C121" i="6"/>
  <c r="C123" i="6" s="1"/>
  <c r="D121" i="6"/>
  <c r="E121" i="6"/>
  <c r="E123" i="6" s="1"/>
  <c r="F55" i="6"/>
  <c r="F58" i="6"/>
  <c r="F56" i="6"/>
  <c r="F54" i="6"/>
  <c r="F53" i="6"/>
  <c r="F146" i="6"/>
  <c r="C146" i="6"/>
  <c r="F52" i="6"/>
  <c r="C44" i="9"/>
  <c r="C43" i="9"/>
  <c r="C41" i="9"/>
  <c r="C42" i="9"/>
  <c r="C40" i="9"/>
  <c r="C39" i="9"/>
  <c r="C38" i="9"/>
  <c r="C36" i="9"/>
  <c r="C35" i="9"/>
  <c r="C34" i="9"/>
  <c r="C33" i="9"/>
  <c r="F45" i="7"/>
  <c r="E45" i="7"/>
  <c r="D45" i="7"/>
  <c r="C45" i="7"/>
  <c r="F37" i="7"/>
  <c r="E37" i="7"/>
  <c r="D37" i="7"/>
  <c r="C37" i="7"/>
  <c r="F30" i="7"/>
  <c r="E30" i="7"/>
  <c r="D30" i="7"/>
  <c r="C30" i="7"/>
  <c r="F19" i="7"/>
  <c r="E19" i="7"/>
  <c r="D19" i="7"/>
  <c r="C19" i="7"/>
  <c r="D66" i="30"/>
  <c r="E66" i="30"/>
  <c r="F66" i="30"/>
  <c r="C66" i="30"/>
  <c r="D37" i="30"/>
  <c r="E37" i="30"/>
  <c r="C37" i="30"/>
  <c r="D21" i="30"/>
  <c r="D85" i="30" s="1"/>
  <c r="E21" i="30"/>
  <c r="F21" i="30"/>
  <c r="C21" i="30"/>
  <c r="C85" i="30" s="1"/>
  <c r="E85" i="30" l="1"/>
  <c r="F85" i="30"/>
  <c r="E127" i="6"/>
  <c r="E128" i="6"/>
  <c r="D123" i="6"/>
  <c r="D128" i="6"/>
  <c r="D127" i="6"/>
  <c r="C127" i="6"/>
  <c r="C128" i="6"/>
  <c r="E129" i="6" l="1"/>
  <c r="C129" i="6"/>
  <c r="D129" i="6"/>
  <c r="F62" i="9" l="1"/>
  <c r="F75" i="9"/>
  <c r="K75" i="9"/>
  <c r="K62" i="9"/>
  <c r="P62" i="9"/>
  <c r="P75" i="9"/>
  <c r="C15" i="6" l="1"/>
  <c r="D15" i="6"/>
  <c r="E74" i="6" l="1"/>
  <c r="E80" i="6" l="1"/>
  <c r="E90" i="6"/>
  <c r="E148" i="6" s="1"/>
  <c r="E62" i="6"/>
  <c r="D90" i="6" l="1"/>
  <c r="D148" i="6" s="1"/>
  <c r="E75" i="9" l="1"/>
  <c r="D75" i="9"/>
  <c r="C75" i="9"/>
  <c r="J75" i="9"/>
  <c r="I75" i="9"/>
  <c r="H75" i="9"/>
  <c r="O62" i="9"/>
  <c r="N62" i="9"/>
  <c r="J62" i="9"/>
  <c r="I62" i="9"/>
  <c r="C74" i="6" l="1"/>
  <c r="C80" i="6" s="1"/>
  <c r="D74" i="6"/>
  <c r="D80" i="6" s="1"/>
  <c r="E63" i="6" l="1"/>
  <c r="E64" i="6" s="1"/>
  <c r="D63" i="6"/>
  <c r="D64" i="6" s="1"/>
  <c r="C63" i="6"/>
  <c r="C64" i="6" s="1"/>
  <c r="C90" i="6"/>
  <c r="C148" i="6" s="1"/>
  <c r="M75" i="9"/>
  <c r="N75" i="9"/>
  <c r="O75" i="9"/>
  <c r="D62" i="9"/>
  <c r="E62" i="9"/>
  <c r="E56" i="6" l="1"/>
  <c r="E55" i="6"/>
  <c r="E58" i="6"/>
  <c r="E57" i="6"/>
  <c r="D55" i="6"/>
  <c r="D58" i="6"/>
  <c r="D56" i="6"/>
  <c r="D57" i="6"/>
  <c r="C58" i="6"/>
  <c r="C57" i="6"/>
  <c r="C56" i="6"/>
  <c r="C55" i="6"/>
  <c r="E54" i="6"/>
  <c r="E52" i="6"/>
  <c r="E53" i="6"/>
  <c r="C54" i="6"/>
  <c r="C52" i="6"/>
  <c r="C53" i="6"/>
  <c r="D54" i="6"/>
  <c r="D52" i="6"/>
  <c r="D53" i="6"/>
</calcChain>
</file>

<file path=xl/sharedStrings.xml><?xml version="1.0" encoding="utf-8"?>
<sst xmlns="http://schemas.openxmlformats.org/spreadsheetml/2006/main" count="1988" uniqueCount="1202">
  <si>
    <t>ESG Addendum 2022</t>
  </si>
  <si>
    <t>Read more</t>
  </si>
  <si>
    <t xml:space="preserve">2022 Annual Report </t>
  </si>
  <si>
    <t>vodafone.com/ar2022</t>
  </si>
  <si>
    <t>Our purpose – to connect for a better future by enabling inclusive and sustainable digital societies – serves as the framework for what we do at Vodafone. It is underpinned by our focus on three specific areas or pillars: Inclusion for All, Planet and Digital Society.
To underpin the delivery of our purpose, we ensure that we operate in a responsible way. Acting ethically, lawfully and with integrity is critical to our long-term success.</t>
  </si>
  <si>
    <t>Environment</t>
  </si>
  <si>
    <t>FY22 Highlights</t>
  </si>
  <si>
    <t>Topic</t>
  </si>
  <si>
    <t>Spreadsheet tab</t>
  </si>
  <si>
    <t>Scope 1 greenhouse gas ('GHG') emissions</t>
  </si>
  <si>
    <t xml:space="preserve"> Planet </t>
  </si>
  <si>
    <t>Scope 1 &amp; 2 greenhouse gas ('GHG') emissions</t>
  </si>
  <si>
    <t>Reduction in Scope 1 and 2</t>
  </si>
  <si>
    <t>Scope 3  greenhouse gas ('GHG') emissions</t>
  </si>
  <si>
    <t>Emissions across our value chain</t>
  </si>
  <si>
    <t>14.3x</t>
  </si>
  <si>
    <t>Carbon enablement</t>
  </si>
  <si>
    <t>Carbon enablement ratio</t>
  </si>
  <si>
    <t>Energy sources</t>
  </si>
  <si>
    <t>Renewable energy</t>
  </si>
  <si>
    <t>Energy uses</t>
  </si>
  <si>
    <t>Electricity from renewable sources (Europe)</t>
  </si>
  <si>
    <t>Energy Management System certifications (ISO 50001)</t>
  </si>
  <si>
    <t>SASB disclosures</t>
  </si>
  <si>
    <t>Waste management</t>
  </si>
  <si>
    <t>investors.vodafone.com/sasb</t>
  </si>
  <si>
    <t>investors.vodafone.com/tcfd</t>
  </si>
  <si>
    <t>Network waste reused or recycled</t>
  </si>
  <si>
    <t>Network waste reused/recycled</t>
  </si>
  <si>
    <t>Product Take-Back Schemes</t>
  </si>
  <si>
    <t xml:space="preserve">Total water usage </t>
  </si>
  <si>
    <t>13 cubic metres per EUR million</t>
  </si>
  <si>
    <t>Intensity metrics</t>
  </si>
  <si>
    <t xml:space="preserve"> Water Intensity </t>
  </si>
  <si>
    <t>Social</t>
  </si>
  <si>
    <t>21.6 million</t>
  </si>
  <si>
    <t>4G population coverage</t>
  </si>
  <si>
    <t xml:space="preserve"> Inclusion for All </t>
  </si>
  <si>
    <t>Additional female customers in Africa and Turkey since 2016</t>
  </si>
  <si>
    <t>Female customers in Africa and Turkey</t>
  </si>
  <si>
    <t>M-Pesa customers and agents</t>
  </si>
  <si>
    <t>52.4 million</t>
  </si>
  <si>
    <t>Europe on-net gigabit capable connections</t>
  </si>
  <si>
    <t xml:space="preserve"> Digital Society </t>
  </si>
  <si>
    <t>M-Pesa customers</t>
  </si>
  <si>
    <t>5G availability</t>
  </si>
  <si>
    <t xml:space="preserve">IoT SIM connections </t>
  </si>
  <si>
    <t>150.1 million</t>
  </si>
  <si>
    <t>Businesses using V-Hub service</t>
  </si>
  <si>
    <t>IoT SIM connections</t>
  </si>
  <si>
    <t>Smallholder farmers registered on Connected Farmer platform</t>
  </si>
  <si>
    <t>Headcount</t>
  </si>
  <si>
    <t xml:space="preserve"> Headcount </t>
  </si>
  <si>
    <t>Contract types</t>
  </si>
  <si>
    <t>Employees and contractors</t>
  </si>
  <si>
    <t>Employee turnover</t>
  </si>
  <si>
    <t>Footprint: Geography</t>
  </si>
  <si>
    <t>Footprint: Operating Segments</t>
  </si>
  <si>
    <t>Workforce in shared services</t>
  </si>
  <si>
    <t>Employees covered by collective bargaining agreements</t>
  </si>
  <si>
    <t>Gender diversity: Role</t>
  </si>
  <si>
    <t xml:space="preserve"> Diversity &amp; Inclusion </t>
  </si>
  <si>
    <t>Gender diversity: Contract type</t>
  </si>
  <si>
    <t>Women in workforce</t>
  </si>
  <si>
    <t>Demographics: Age</t>
  </si>
  <si>
    <t>Demographics: Generation</t>
  </si>
  <si>
    <t xml:space="preserve">Average training hours </t>
  </si>
  <si>
    <t>Average training hours/employee</t>
  </si>
  <si>
    <t>Race, ethnicity and cultural heritage ('REACH') targets</t>
  </si>
  <si>
    <t>Work-related injuries or ill health</t>
  </si>
  <si>
    <t xml:space="preserve"> Health &amp; Safety </t>
  </si>
  <si>
    <t>Lost-time incidents ('LTI')</t>
  </si>
  <si>
    <t>Lost-time incidents</t>
  </si>
  <si>
    <t>Recordable fatalities</t>
  </si>
  <si>
    <t xml:space="preserve">Recordable Incident Rate ('TRIR') </t>
  </si>
  <si>
    <t>Certifications: Occupational Health &amp; Safety and Environment</t>
  </si>
  <si>
    <t>Workforce covered by ISO 45001</t>
  </si>
  <si>
    <t xml:space="preserve">Supply chain </t>
  </si>
  <si>
    <t xml:space="preserve"> Responsible Supply Chain </t>
  </si>
  <si>
    <t>Assessments</t>
  </si>
  <si>
    <t>First tier suppliers</t>
  </si>
  <si>
    <t>Site assessments in FY22</t>
  </si>
  <si>
    <t>Governance</t>
  </si>
  <si>
    <t>Board composition</t>
  </si>
  <si>
    <t xml:space="preserve"> Board &amp; ExCo </t>
  </si>
  <si>
    <t>Executive Committee</t>
  </si>
  <si>
    <t>Board gender diversity</t>
  </si>
  <si>
    <t>Gender diversity</t>
  </si>
  <si>
    <t>Ethnic diversity</t>
  </si>
  <si>
    <t>Board diversity matrix</t>
  </si>
  <si>
    <t>ExCo ethnic  diversity</t>
  </si>
  <si>
    <t>Board skills matrix</t>
  </si>
  <si>
    <t>Performance measures in incentive plans</t>
  </si>
  <si>
    <t xml:space="preserve"> Remuneration </t>
  </si>
  <si>
    <t>ESG measures in long-term incentive plan</t>
  </si>
  <si>
    <t>ESG weighting in LTI</t>
  </si>
  <si>
    <t>Fair Pay Principles</t>
  </si>
  <si>
    <t> </t>
  </si>
  <si>
    <t>Other supporting disclosures</t>
  </si>
  <si>
    <t>Independent Limited Assurance Report to Vodafone Group Plc</t>
  </si>
  <si>
    <t xml:space="preserve"> Assurance </t>
  </si>
  <si>
    <t>Subject matter information</t>
  </si>
  <si>
    <t xml:space="preserve"> Subject matter information </t>
  </si>
  <si>
    <t>Global Reporting Initiative (GRI) Standards index 2020</t>
  </si>
  <si>
    <t xml:space="preserve"> GRI </t>
  </si>
  <si>
    <t>United Nations Global Compact (UNGC) Communication on Progress</t>
  </si>
  <si>
    <t xml:space="preserve"> UNGC </t>
  </si>
  <si>
    <t>Reporting Criteria Scope</t>
  </si>
  <si>
    <t>Reporting Criteria Methodology</t>
  </si>
  <si>
    <t>With the exception of the metrics outlined in the 'Subject Matter Information' tab, the information contained within this Addendum has not been independently verified or assured. All the information included in this Addendum has been taken from sources which we deem reliable. While all reasonable care has been taken to ensure the accuracy of the data, Vodafone has not arranged for independent verification of the data with respect to its accuracy or completeness. Further information on methodologies is included in the 'Scope of Reporting' and 'How we report our KPIs' tabs.</t>
  </si>
  <si>
    <t>Planet</t>
  </si>
  <si>
    <t>We believe that urgent and sustained action is required to address the climate emergency. Business success should not come at a cost to the environment, and we are committed to ensure the greening of all of our activities. We also see a key role for our digital networks and technologies in helping to address climate change. Digitalisation is key to saving energy, using natural resources more efficiently and creating a circular economy.</t>
  </si>
  <si>
    <r>
      <t>thousand tonnes CO</t>
    </r>
    <r>
      <rPr>
        <b/>
        <vertAlign val="subscript"/>
        <sz val="9.5"/>
        <color theme="0"/>
        <rFont val="Vodafone Rg"/>
        <family val="2"/>
        <scheme val="major"/>
      </rPr>
      <t>2</t>
    </r>
    <r>
      <rPr>
        <b/>
        <sz val="9.5"/>
        <color theme="0"/>
        <rFont val="Vodafone Rg"/>
        <family val="2"/>
        <scheme val="major"/>
      </rPr>
      <t>e</t>
    </r>
  </si>
  <si>
    <t>Diesel and petrol</t>
  </si>
  <si>
    <t>Transport (fleet)</t>
  </si>
  <si>
    <t>Refrigerant gases</t>
  </si>
  <si>
    <t>Natural gas + Other fuels</t>
  </si>
  <si>
    <t>Total Scope 1 GHG emissions</t>
  </si>
  <si>
    <t>Scope 1 &amp; 2 GHG emissions</t>
  </si>
  <si>
    <r>
      <t>million tonnes CO</t>
    </r>
    <r>
      <rPr>
        <b/>
        <vertAlign val="subscript"/>
        <sz val="9.5"/>
        <color theme="0"/>
        <rFont val="Vodafone Rg"/>
        <family val="2"/>
        <scheme val="major"/>
      </rPr>
      <t>2</t>
    </r>
    <r>
      <rPr>
        <b/>
        <sz val="9.5"/>
        <color theme="0"/>
        <rFont val="Vodafone Rg"/>
        <family val="2"/>
        <scheme val="major"/>
      </rPr>
      <t>e</t>
    </r>
  </si>
  <si>
    <t>Market-based method</t>
  </si>
  <si>
    <t>Scope 1 GHG emissions ^</t>
  </si>
  <si>
    <t>Scope 2 GHG emissions (market-based method)^</t>
  </si>
  <si>
    <t>Total Scope 1 and Scope 2 GHG emissions (market-based method)^</t>
  </si>
  <si>
    <t>of which: Germany Scope 1 and Scope 2 GHG emissions (market-based method)</t>
  </si>
  <si>
    <t>of which: Italy Scope 1 and Scope 2 GHG emissions (market-based method)</t>
  </si>
  <si>
    <t>of which: UK Scope 1 and Scope 2 GHG emissions (market-based method)</t>
  </si>
  <si>
    <t>of which: Spain Scope 1 and Scope 2 GHG emissions (market-based method)</t>
  </si>
  <si>
    <t>of which: Vodacom Group Scope 1 and Scope 2 GHG emissions (market-based method)</t>
  </si>
  <si>
    <t>Location-based method</t>
  </si>
  <si>
    <t>Scope 2 GHG emissions (location-based method)^</t>
  </si>
  <si>
    <t>Total Scope 1 and Scope 2 GHG emissions (location-based method)^</t>
  </si>
  <si>
    <t>^ 2022 Assured by KPMG LLP. See 'Assurance' and 'Subject Matter Information' tabs for further information.</t>
  </si>
  <si>
    <t>Scope 3 GHG emissions</t>
  </si>
  <si>
    <t>Purchased goods and services</t>
  </si>
  <si>
    <t>Use of sold products</t>
  </si>
  <si>
    <t>Upstream leased assets</t>
  </si>
  <si>
    <t>Fuel and energy-related activities</t>
  </si>
  <si>
    <t>Joint ventures and Associates</t>
  </si>
  <si>
    <t>Air travel ^</t>
  </si>
  <si>
    <t>Other travel</t>
  </si>
  <si>
    <t>–</t>
  </si>
  <si>
    <t>Waste generated in our operations</t>
  </si>
  <si>
    <t>Total Scope 3 GHG emissions</t>
  </si>
  <si>
    <t>Notes:</t>
  </si>
  <si>
    <t>1. Environmental performance data has been re-baselined in line with our policy that disposals are removed in the year of disposal, unless otherwise noted.</t>
  </si>
  <si>
    <t>2. The 2019 and 2020 Scope 3 emissions data has not been re-baselined to remove New Zealand.</t>
  </si>
  <si>
    <t>Percentage (%)</t>
  </si>
  <si>
    <t>Total Scope 1 emissions (market-based method)</t>
  </si>
  <si>
    <t>Total Scope 2 emissions (market-based method)</t>
  </si>
  <si>
    <t>Total Scope 3 emissions</t>
  </si>
  <si>
    <t>of which: Purchased goods and services</t>
  </si>
  <si>
    <t>of which: Joint ventures and Associates</t>
  </si>
  <si>
    <t>of which: Use of sold products</t>
  </si>
  <si>
    <t>of which: Other</t>
  </si>
  <si>
    <r>
      <t>Total emissions avoided as a consequence of IoT technologies and services (million tonnes CO</t>
    </r>
    <r>
      <rPr>
        <vertAlign val="subscript"/>
        <sz val="9.5"/>
        <color theme="3"/>
        <rFont val="Vodafone Rg (Headings)"/>
      </rPr>
      <t>2</t>
    </r>
    <r>
      <rPr>
        <sz val="9.5"/>
        <color theme="3"/>
        <rFont val="Vodafone Rg"/>
        <family val="2"/>
        <scheme val="major"/>
      </rPr>
      <t>e)^</t>
    </r>
  </si>
  <si>
    <r>
      <t>Scope 1 and Scope 2 emissions (market-based method) (million tonnes of CO</t>
    </r>
    <r>
      <rPr>
        <vertAlign val="subscript"/>
        <sz val="9.5"/>
        <color theme="3"/>
        <rFont val="Vodafone Rg (Headings)"/>
      </rPr>
      <t>2</t>
    </r>
    <r>
      <rPr>
        <sz val="9.5"/>
        <color theme="3"/>
        <rFont val="Vodafone Rg"/>
        <family val="2"/>
        <scheme val="major"/>
      </rPr>
      <t>e)^</t>
    </r>
  </si>
  <si>
    <t>Ratio of GHG emissions savings for customers to our own emissions GHG footprint^ ('Enablement ratio')</t>
  </si>
  <si>
    <t>GWh</t>
  </si>
  <si>
    <t>RENEWABLE: Grid renewable energy</t>
  </si>
  <si>
    <t>RENEWABLE: On-site renewable energy</t>
  </si>
  <si>
    <t>NON-RENEWABLE: Grid electricity</t>
  </si>
  <si>
    <t>NON-RENEWABLE: Diesel and petrol</t>
  </si>
  <si>
    <t>NON-RENEWABLE: Other</t>
  </si>
  <si>
    <t>Total energy consumption</t>
  </si>
  <si>
    <t>Grid renewable electricity purchased (% of purchased electricity)^</t>
  </si>
  <si>
    <t>Grid renewable electricity purchased (% of purchased electricity) (Europe only)</t>
  </si>
  <si>
    <t>Renewable energy (% of total energy consumption)</t>
  </si>
  <si>
    <t>of which: On-site renewable energy (as % of total renewable energy)</t>
  </si>
  <si>
    <t>Network base station sites</t>
  </si>
  <si>
    <t>Technology centres</t>
  </si>
  <si>
    <t>Offices</t>
  </si>
  <si>
    <t>Retail</t>
  </si>
  <si>
    <t>Total</t>
  </si>
  <si>
    <t>Energy Management System certification (ISO 50001)</t>
  </si>
  <si>
    <t>Country</t>
  </si>
  <si>
    <t>Albania</t>
  </si>
  <si>
    <t>Congo, Democratic Republic of</t>
  </si>
  <si>
    <t>Czech Republic</t>
  </si>
  <si>
    <t>Egypt</t>
  </si>
  <si>
    <t>Germany</t>
  </si>
  <si>
    <t>Ghana</t>
  </si>
  <si>
    <t>Greece</t>
  </si>
  <si>
    <t>Hungary</t>
  </si>
  <si>
    <r>
      <t>India</t>
    </r>
    <r>
      <rPr>
        <vertAlign val="superscript"/>
        <sz val="9.5"/>
        <color rgb="FF4A4D4E"/>
        <rFont val="Vodafone Rg"/>
        <family val="2"/>
        <scheme val="major"/>
      </rPr>
      <t>2</t>
    </r>
  </si>
  <si>
    <t>Ireland</t>
  </si>
  <si>
    <t>Italy</t>
  </si>
  <si>
    <t>Lesotho</t>
  </si>
  <si>
    <t>Mozambique</t>
  </si>
  <si>
    <t>Portugal</t>
  </si>
  <si>
    <t>Romania</t>
  </si>
  <si>
    <t>South Africa</t>
  </si>
  <si>
    <t>Spain</t>
  </si>
  <si>
    <t>Tanzania</t>
  </si>
  <si>
    <t>Turkey</t>
  </si>
  <si>
    <t>United Kingdom</t>
  </si>
  <si>
    <t>Waste Management</t>
  </si>
  <si>
    <t>Metric tonnes</t>
  </si>
  <si>
    <t>Network Waste</t>
  </si>
  <si>
    <t>Reused network waste</t>
  </si>
  <si>
    <t>Recycled network waste</t>
  </si>
  <si>
    <t>Landfilled network waste</t>
  </si>
  <si>
    <t>Total network waste (excl. hazardous waste)</t>
  </si>
  <si>
    <t>Hazardous network waste</t>
  </si>
  <si>
    <t>-</t>
  </si>
  <si>
    <t>Total network waste (inc. hazardous waste)</t>
  </si>
  <si>
    <t>Reused network waste (as % of total network waste, excl. hazardous waste)</t>
  </si>
  <si>
    <t>Recycled network waste (as % of total network waste, excl. hazardous waste)</t>
  </si>
  <si>
    <t>Reused and recycle network waste (as % of total network waste, excl. hazardous waste)</t>
  </si>
  <si>
    <t>Materials recovered through product take-back schemes (metric tonnes)</t>
  </si>
  <si>
    <t>Reused products (%)</t>
  </si>
  <si>
    <t>Recycled products (%)</t>
  </si>
  <si>
    <t>Landfilled products (%)</t>
  </si>
  <si>
    <r>
      <t>Total water usage (cubic metres, M</t>
    </r>
    <r>
      <rPr>
        <b/>
        <vertAlign val="superscript"/>
        <sz val="14"/>
        <color theme="4"/>
        <rFont val="Vodafone Rg"/>
        <family val="2"/>
        <scheme val="major"/>
      </rPr>
      <t>3</t>
    </r>
    <r>
      <rPr>
        <b/>
        <sz val="14"/>
        <color theme="4"/>
        <rFont val="Vodafone Rg"/>
        <family val="2"/>
        <scheme val="major"/>
      </rPr>
      <t>)</t>
    </r>
  </si>
  <si>
    <t>Water usage</t>
  </si>
  <si>
    <t>Total revenue (EUR million)</t>
  </si>
  <si>
    <t>Market-based method carbon intensity (tonnes per EUR million)</t>
  </si>
  <si>
    <t>Location-based carbon intensity (tonnes per EUR million)</t>
  </si>
  <si>
    <t>Energy intensity (MWh per EUR million)</t>
  </si>
  <si>
    <t>Water intensity (cubic metres per EUR million)</t>
  </si>
  <si>
    <t>Inclusion for All</t>
  </si>
  <si>
    <t xml:space="preserve">Our Inclusion for All strategy seeks to ensure no one is left behind. It focuses on access to connectivity, digital skills and creating relevant products and services, such as access to education, healthcare and finance. </t>
  </si>
  <si>
    <t xml:space="preserve">Performance metrics </t>
  </si>
  <si>
    <r>
      <t>4G population coverage (outdoor 1Mbps) – Europe</t>
    </r>
    <r>
      <rPr>
        <vertAlign val="superscript"/>
        <sz val="9.5"/>
        <color rgb="FF4A4D4E"/>
        <rFont val="Vodafone Rg (Body)"/>
      </rPr>
      <t>1</t>
    </r>
  </si>
  <si>
    <r>
      <t>4G population coverage (outdoor 1Mbps) – Africa</t>
    </r>
    <r>
      <rPr>
        <vertAlign val="superscript"/>
        <sz val="9.5"/>
        <color rgb="FF4A4D4E"/>
        <rFont val="Vodafone Lt"/>
        <family val="2"/>
        <scheme val="minor"/>
      </rPr>
      <t>2</t>
    </r>
  </si>
  <si>
    <r>
      <t xml:space="preserve">4G population coverage (outdoor 1Mbps) – Global </t>
    </r>
    <r>
      <rPr>
        <vertAlign val="superscript"/>
        <sz val="9.5"/>
        <color rgb="FF4A4D4E"/>
        <rFont val="Vodafone Rg"/>
        <family val="2"/>
        <scheme val="major"/>
      </rPr>
      <t>1,2</t>
    </r>
    <r>
      <rPr>
        <sz val="9.5"/>
        <color rgb="FF4A4D4E"/>
        <rFont val="Vodafone Rg (Body)"/>
      </rPr>
      <t xml:space="preserve"> ^</t>
    </r>
  </si>
  <si>
    <t>Estimated number of female customers in Africa and Turkey (millions)</t>
  </si>
  <si>
    <t>Estimated additional female customers in Africa and Turkey since 2016 (millions)</t>
  </si>
  <si>
    <r>
      <t xml:space="preserve">Number of M-Pesa customers (millions) </t>
    </r>
    <r>
      <rPr>
        <vertAlign val="superscript"/>
        <sz val="9.5"/>
        <color rgb="FF4A4D4E"/>
        <rFont val="Vodafone Rg (Body)"/>
      </rPr>
      <t>3</t>
    </r>
    <r>
      <rPr>
        <sz val="9.5"/>
        <color rgb="FF4A4D4E"/>
        <rFont val="Vodafone Rg (Body)"/>
      </rPr>
      <t xml:space="preserve"> ^ </t>
    </r>
  </si>
  <si>
    <r>
      <t xml:space="preserve">Number of M-Pesa agents (thousands) </t>
    </r>
    <r>
      <rPr>
        <vertAlign val="superscript"/>
        <sz val="9.5"/>
        <color rgb="FF4A4D4E"/>
        <rFont val="Vodafone Rg (Body)"/>
      </rPr>
      <t>3</t>
    </r>
  </si>
  <si>
    <t>1. Excludes VodafoneZiggo and includes Turkey</t>
  </si>
  <si>
    <t>2. Excludes Safaricom</t>
  </si>
  <si>
    <t>3. Includes Safaricom</t>
  </si>
  <si>
    <t>Digital Society</t>
  </si>
  <si>
    <t>We believe in the power of connectivity and digital services to strengthen the resilience of economies. Through our mobile and fixed networks, data flows at speed, connecting people and communities. Through our Digital Society pillar we are focused on digitalising critical sectors, whilst continuing to invest in our network infrastructure and coverage. We have specifically focused on small and medium-sized enterprises (‘SMEs’), smart cities, agriculture and health.</t>
  </si>
  <si>
    <t>Europe on-net gigabit capable connections (millions)</t>
  </si>
  <si>
    <t>5G available in countries</t>
  </si>
  <si>
    <t>5G available in cities (&gt;100k population)</t>
  </si>
  <si>
    <t>IoT SIM connections (millions)</t>
  </si>
  <si>
    <t>Cumulative number of users using V-Hub service (millions) ^</t>
  </si>
  <si>
    <t>Number of smallholder farmers registered on Connected Farmer platform (millions)</t>
  </si>
  <si>
    <t>People</t>
  </si>
  <si>
    <t>We are committed to developing a diverse and inclusive global workforce that reflects the customers and societies we serve.</t>
  </si>
  <si>
    <r>
      <t>Headcount</t>
    </r>
    <r>
      <rPr>
        <b/>
        <vertAlign val="superscript"/>
        <sz val="14"/>
        <color theme="4"/>
        <rFont val="Vodafone Rg"/>
        <family val="2"/>
        <scheme val="major"/>
      </rPr>
      <t>1</t>
    </r>
  </si>
  <si>
    <t>Employee nationalities</t>
  </si>
  <si>
    <r>
      <t>Average number of employees</t>
    </r>
    <r>
      <rPr>
        <vertAlign val="superscript"/>
        <sz val="9.5"/>
        <color rgb="FF4A4D4E"/>
        <rFont val="Vodafone Rg"/>
        <family val="2"/>
        <scheme val="major"/>
      </rPr>
      <t>2, 3</t>
    </r>
  </si>
  <si>
    <r>
      <t>Average number of contractors</t>
    </r>
    <r>
      <rPr>
        <vertAlign val="superscript"/>
        <sz val="9.5"/>
        <color rgb="FF4A4D4E"/>
        <rFont val="Vodafone Rg"/>
        <family val="2"/>
        <scheme val="major"/>
      </rPr>
      <t>3</t>
    </r>
    <r>
      <rPr>
        <sz val="9.5"/>
        <color rgb="FF4A4D4E"/>
        <rFont val="Vodafone Rg"/>
        <family val="2"/>
        <scheme val="major"/>
      </rPr>
      <t xml:space="preserve"> </t>
    </r>
  </si>
  <si>
    <r>
      <t>Average headcount direct operations</t>
    </r>
    <r>
      <rPr>
        <b/>
        <vertAlign val="superscript"/>
        <sz val="9.5"/>
        <color theme="3"/>
        <rFont val="Vodafone Rg"/>
        <family val="2"/>
        <scheme val="major"/>
      </rPr>
      <t>3</t>
    </r>
  </si>
  <si>
    <t>Notes: 
1. All figures exclude headcount in Associates and Joint Ventures (VodafoneZiggo, INWIT, Safaricom, TPG Telecom, Vodafone Idea and Indus Towers)</t>
  </si>
  <si>
    <t>2. Calculation considers employee pro-rated headcount.</t>
  </si>
  <si>
    <t>3. The 2020 employee data has been adjusted to account for Liberty being included.</t>
  </si>
  <si>
    <r>
      <t>Contract types</t>
    </r>
    <r>
      <rPr>
        <b/>
        <vertAlign val="superscript"/>
        <sz val="14"/>
        <color theme="4"/>
        <rFont val="Vodafone Rg"/>
        <family val="2"/>
        <scheme val="major"/>
      </rPr>
      <t>1</t>
    </r>
  </si>
  <si>
    <r>
      <t>Average number of employees</t>
    </r>
    <r>
      <rPr>
        <b/>
        <sz val="9.5"/>
        <color theme="3"/>
        <rFont val="Sanskrit Text"/>
        <family val="1"/>
      </rPr>
      <t>²</t>
    </r>
  </si>
  <si>
    <t>of which: Permanent</t>
  </si>
  <si>
    <t>of which: Fixed Term Contracts</t>
  </si>
  <si>
    <t>of which: Full-time</t>
  </si>
  <si>
    <t>of which: Part-time</t>
  </si>
  <si>
    <t>Voluntary turnover</t>
  </si>
  <si>
    <t>of which: Male</t>
  </si>
  <si>
    <t>of which: Female</t>
  </si>
  <si>
    <t>Involuntary turnover</t>
  </si>
  <si>
    <t>Total employee turnover</t>
  </si>
  <si>
    <t>of which: Indefinite/permanent employees</t>
  </si>
  <si>
    <r>
      <t>of which: Fixed-term/temporary contract employees</t>
    </r>
    <r>
      <rPr>
        <vertAlign val="superscript"/>
        <sz val="9.5"/>
        <color rgb="FF4A4D4E"/>
        <rFont val="Vodafone Rg"/>
        <family val="2"/>
        <scheme val="major"/>
      </rPr>
      <t>2</t>
    </r>
  </si>
  <si>
    <t xml:space="preserve">Note: 
1. Employee turnover is calculated as number of male or female leavers compared to total overall leavers. </t>
  </si>
  <si>
    <t>2. Where contract terminated before contractual end date.</t>
  </si>
  <si>
    <r>
      <t>Footprint: Geography</t>
    </r>
    <r>
      <rPr>
        <b/>
        <vertAlign val="superscript"/>
        <sz val="14"/>
        <color theme="4"/>
        <rFont val="Vodafone Rg"/>
        <family val="2"/>
        <scheme val="major"/>
      </rPr>
      <t>1</t>
    </r>
  </si>
  <si>
    <r>
      <t>Other</t>
    </r>
    <r>
      <rPr>
        <vertAlign val="superscript"/>
        <sz val="9.5"/>
        <color rgb="FF4A4D4E"/>
        <rFont val="Vodafone Rg"/>
        <family val="2"/>
        <scheme val="major"/>
      </rPr>
      <t>3</t>
    </r>
  </si>
  <si>
    <r>
      <t>Average number of employees</t>
    </r>
    <r>
      <rPr>
        <b/>
        <vertAlign val="superscript"/>
        <sz val="9.5"/>
        <color theme="3"/>
        <rFont val="Vodafone Rg"/>
        <family val="2"/>
        <scheme val="major"/>
      </rPr>
      <t>4</t>
    </r>
  </si>
  <si>
    <t>Notes: 
1. May not cast due to rounding.
2. _VOIS India only. 
3. 'Other' includes Group entities where headcount is spread across more than one market, reflects headcount in discontinued operations or where we have no operating presence.
4. Calculation considers employee pro-rated headcount.</t>
  </si>
  <si>
    <r>
      <t>Footprint: Operating segments</t>
    </r>
    <r>
      <rPr>
        <b/>
        <vertAlign val="superscript"/>
        <sz val="14"/>
        <color theme="4"/>
        <rFont val="Vodafone Rg"/>
        <family val="2"/>
        <scheme val="major"/>
      </rPr>
      <t>1</t>
    </r>
  </si>
  <si>
    <t>Segment</t>
  </si>
  <si>
    <r>
      <t>Germany</t>
    </r>
    <r>
      <rPr>
        <vertAlign val="superscript"/>
        <sz val="9.5"/>
        <color rgb="FF4A4D4E"/>
        <rFont val="Vodafone Rg"/>
        <family val="2"/>
        <scheme val="major"/>
      </rPr>
      <t>2</t>
    </r>
  </si>
  <si>
    <r>
      <t>UK</t>
    </r>
    <r>
      <rPr>
        <vertAlign val="superscript"/>
        <sz val="9.5"/>
        <rFont val="Vodafone Rg"/>
        <family val="2"/>
        <scheme val="major"/>
      </rPr>
      <t>2</t>
    </r>
  </si>
  <si>
    <r>
      <t>Italy</t>
    </r>
    <r>
      <rPr>
        <vertAlign val="superscript"/>
        <sz val="9.5"/>
        <rFont val="Vodafone Rg"/>
        <family val="2"/>
        <scheme val="major"/>
      </rPr>
      <t>2</t>
    </r>
  </si>
  <si>
    <r>
      <t>Spain</t>
    </r>
    <r>
      <rPr>
        <vertAlign val="superscript"/>
        <sz val="9.5"/>
        <rFont val="Vodafone Rg"/>
        <family val="2"/>
        <scheme val="major"/>
      </rPr>
      <t>2</t>
    </r>
  </si>
  <si>
    <t>Other Europe</t>
  </si>
  <si>
    <r>
      <t>Vodacom</t>
    </r>
    <r>
      <rPr>
        <vertAlign val="superscript"/>
        <sz val="9.5"/>
        <rFont val="Vodafone Rg"/>
        <family val="2"/>
        <scheme val="major"/>
      </rPr>
      <t>2</t>
    </r>
  </si>
  <si>
    <t>Other Markets</t>
  </si>
  <si>
    <t>Vantage Towers</t>
  </si>
  <si>
    <t>n/a</t>
  </si>
  <si>
    <t>Common Functions</t>
  </si>
  <si>
    <r>
      <t>of which: _VOIS</t>
    </r>
    <r>
      <rPr>
        <vertAlign val="superscript"/>
        <sz val="9.5"/>
        <color rgb="FF4A4D4E"/>
        <rFont val="Vodafone Rg"/>
        <family val="2"/>
        <scheme val="major"/>
      </rPr>
      <t>3</t>
    </r>
  </si>
  <si>
    <t>of which: Group functions (e.g. procurement, finance, HR, technology)</t>
  </si>
  <si>
    <t>of which: Commercial functions (e.g. Consumer &amp; Business)</t>
  </si>
  <si>
    <t>of which: Head Office</t>
  </si>
  <si>
    <t>Notes: 
1. May not cast due to rounding.</t>
  </si>
  <si>
    <t>2. The percentages reflect headcount in each operating company or group of operating companies such as Vodacom. The percentages exclude headcount in our shared services businesses (‘_VOIS’) and other shared operations.</t>
  </si>
  <si>
    <t>3. _VOIS and Shared Operations constitute a significant number of our employees, and includes _VOIS headcount across our footprint (India, Romania, Hungary and Egypt) as well as in our global Group entities.</t>
  </si>
  <si>
    <t>4. Calculation considers employee pro-rated headcount.</t>
  </si>
  <si>
    <r>
      <t>Employees covered by collective bargaining agreements</t>
    </r>
    <r>
      <rPr>
        <b/>
        <vertAlign val="superscript"/>
        <sz val="14"/>
        <color theme="4"/>
        <rFont val="Vodafone Rg"/>
        <family val="2"/>
        <scheme val="major"/>
      </rPr>
      <t>1</t>
    </r>
  </si>
  <si>
    <t>Employees</t>
  </si>
  <si>
    <t>% of Group's employees</t>
  </si>
  <si>
    <t>Other</t>
  </si>
  <si>
    <t>Belgium: 100%
France: 100%
Mexico: 100%</t>
  </si>
  <si>
    <t>100%
100%
100%</t>
  </si>
  <si>
    <t>15
46
1</t>
  </si>
  <si>
    <t>Average number of employees</t>
  </si>
  <si>
    <t>Notes: 
1. Reflects employees covered by collective bargaining agreements in operating company. Vodafone Automotive is also based in Italy and 80% of employees are covered by collective bargaining agreements.</t>
  </si>
  <si>
    <t>Diversity &amp; Inclusion</t>
  </si>
  <si>
    <t>Role</t>
  </si>
  <si>
    <t>Women on the Board</t>
  </si>
  <si>
    <t>Women on the Executive Committee</t>
  </si>
  <si>
    <r>
      <t>Women in senior leadership positions</t>
    </r>
    <r>
      <rPr>
        <vertAlign val="superscript"/>
        <sz val="9.5"/>
        <rFont val="Vodafone Rg"/>
        <family val="2"/>
        <scheme val="major"/>
      </rPr>
      <t>1</t>
    </r>
  </si>
  <si>
    <r>
      <t>Women in management and senior leadership roles</t>
    </r>
    <r>
      <rPr>
        <vertAlign val="superscript"/>
        <sz val="9.5"/>
        <color rgb="FF4A4D4E"/>
        <rFont val="Vodafone Rg (Headings)"/>
      </rPr>
      <t>2</t>
    </r>
    <r>
      <rPr>
        <sz val="9.5"/>
        <color rgb="FF4A4D4E"/>
        <rFont val="Vodafone Rg"/>
        <family val="2"/>
        <scheme val="major"/>
      </rPr>
      <t xml:space="preserve"> ^</t>
    </r>
  </si>
  <si>
    <t>Women in overall workforce</t>
  </si>
  <si>
    <t>Women as a percentage of external hires</t>
  </si>
  <si>
    <t>Women as a percentage of internal hires</t>
  </si>
  <si>
    <t>Women as a percentage of graduate hires</t>
  </si>
  <si>
    <t>Notes: 
1. Percentage of senior women in our top 191 positions (FY21: 178)</t>
  </si>
  <si>
    <t>2. Percentage of women in our 6,727 management and leadership roles (FY21: 6,609)</t>
  </si>
  <si>
    <t>Contract type</t>
  </si>
  <si>
    <t>Permanent employees (Female:Male)</t>
  </si>
  <si>
    <t>40:60</t>
  </si>
  <si>
    <t>Fixed-term employees (Female:Male)</t>
  </si>
  <si>
    <t>37:63</t>
  </si>
  <si>
    <t>38:62</t>
  </si>
  <si>
    <t>39:61</t>
  </si>
  <si>
    <t>Full-time employees (Female:Male)</t>
  </si>
  <si>
    <t>Part-time employees (Female:Male)</t>
  </si>
  <si>
    <t>71:29</t>
  </si>
  <si>
    <t>67:33</t>
  </si>
  <si>
    <t>72:28</t>
  </si>
  <si>
    <t>75:25</t>
  </si>
  <si>
    <t>Age</t>
  </si>
  <si>
    <t>&lt; 30 years old</t>
  </si>
  <si>
    <t>30-50 years old</t>
  </si>
  <si>
    <t>&gt; 50 years old</t>
  </si>
  <si>
    <t>Generation</t>
  </si>
  <si>
    <t>Baby boomers (1946-1964)</t>
  </si>
  <si>
    <t>Generation X (1965-1980)</t>
  </si>
  <si>
    <t>Millennials (1981-1996)</t>
  </si>
  <si>
    <t>Generation Z (1997-2012)</t>
  </si>
  <si>
    <r>
      <t>Average training hours per employee (non-mandatory)</t>
    </r>
    <r>
      <rPr>
        <b/>
        <vertAlign val="superscript"/>
        <sz val="14"/>
        <color theme="4"/>
        <rFont val="Vodafone Rg"/>
        <family val="2"/>
        <scheme val="major"/>
      </rPr>
      <t>1</t>
    </r>
  </si>
  <si>
    <t>Gender</t>
  </si>
  <si>
    <t>Female</t>
  </si>
  <si>
    <t xml:space="preserve"> </t>
  </si>
  <si>
    <t>Male</t>
  </si>
  <si>
    <t>Overall</t>
  </si>
  <si>
    <t>Note: 
1. Figures presented above reflect employee training hours only and exclude contractors. 2021 training hours driven by skills transformation pilot in Italy (see page 22 in 2021 Annual Report for more detail).</t>
  </si>
  <si>
    <t>Race, ethnicity, and cultural heritage ('REACH') targets</t>
  </si>
  <si>
    <t>Total positions</t>
  </si>
  <si>
    <t>2025 target</t>
  </si>
  <si>
    <t>2030 target</t>
  </si>
  <si>
    <t>Group: Ethnically diverse background</t>
  </si>
  <si>
    <r>
      <t>Global senior leadership team</t>
    </r>
    <r>
      <rPr>
        <sz val="9.5"/>
        <color rgb="FF4A4D4E"/>
        <rFont val="Sanskrit Text"/>
        <family val="1"/>
      </rPr>
      <t>¹</t>
    </r>
  </si>
  <si>
    <t>UK: Black, Asian, other diverse ethnicities</t>
  </si>
  <si>
    <t>UK-based senior leadership and management</t>
  </si>
  <si>
    <t>UK Black</t>
  </si>
  <si>
    <t>South Africa: Ethnically diverse background</t>
  </si>
  <si>
    <t>South African-based senior leadership and management</t>
  </si>
  <si>
    <t>Note: 
1. Global Senior Leadership team data excludes  Vodacom-MZ, VF Egypt, VOIS_Egypt, Vantage Towers, VF Automotive, JVs and Partner Markets like Ziggo and Safaricom.</t>
  </si>
  <si>
    <t>Health and Safety</t>
  </si>
  <si>
    <t>Keeping people safe is one of the most important responsibilities we hold as an employer. Our ongoing focus is to provide a safe working environment for everyone working for and on behalf of Vodafone and the communities in which we operate. We want everyone working with Vodafone to return home safely every day.</t>
  </si>
  <si>
    <t>Key Performance Indicators</t>
  </si>
  <si>
    <t>Work-related injuries or ill health (excluding fatalities)</t>
  </si>
  <si>
    <t>Contractors and suppliers' employees &amp; contractors</t>
  </si>
  <si>
    <t>Employee lost-time incidents ('LTI')</t>
  </si>
  <si>
    <r>
      <t>Number of lost-time incidents</t>
    </r>
    <r>
      <rPr>
        <vertAlign val="superscript"/>
        <sz val="9.5"/>
        <color rgb="FF4A4D4E"/>
        <rFont val="Vodafone Rg"/>
        <family val="2"/>
        <scheme val="major"/>
      </rPr>
      <t>1,2</t>
    </r>
  </si>
  <si>
    <t>Number of lost working days</t>
  </si>
  <si>
    <r>
      <t>Lost-time incident rate per 1,000 employees</t>
    </r>
    <r>
      <rPr>
        <vertAlign val="superscript"/>
        <sz val="9.5"/>
        <color rgb="FF4A4D4E"/>
        <rFont val="Vodafone Rg"/>
        <family val="2"/>
        <scheme val="major"/>
      </rPr>
      <t>1</t>
    </r>
  </si>
  <si>
    <t>Total recordable fatalities</t>
  </si>
  <si>
    <t>Total recordable fatalities (employees)</t>
  </si>
  <si>
    <t>Total recordable fatalities (suppliers’ employees/contractors)</t>
  </si>
  <si>
    <t>Total recordable fatalities (members of the public)</t>
  </si>
  <si>
    <t>Employee Incident Rates</t>
  </si>
  <si>
    <r>
      <t>Total Recordable Incident Rate ('TRIR')</t>
    </r>
    <r>
      <rPr>
        <vertAlign val="superscript"/>
        <sz val="9.5"/>
        <color rgb="FF4A4D4E"/>
        <rFont val="Vodafone Rg"/>
        <family val="2"/>
        <scheme val="major"/>
      </rPr>
      <t>3</t>
    </r>
  </si>
  <si>
    <r>
      <t>Accident Severity Rate ('ASR')</t>
    </r>
    <r>
      <rPr>
        <vertAlign val="superscript"/>
        <sz val="9.5"/>
        <color rgb="FF4A4D4E"/>
        <rFont val="Vodafone Rg"/>
        <family val="2"/>
        <scheme val="major"/>
      </rPr>
      <t>4</t>
    </r>
  </si>
  <si>
    <t xml:space="preserve">Notes: 
</t>
  </si>
  <si>
    <t>1. Data includes lost-time incidents in Vodafone India up until 1 September 2018.</t>
  </si>
  <si>
    <t>2. "Lost Time" is equivalent to 1 working day.</t>
  </si>
  <si>
    <t>3. Total Recordable Incident Rate ('TRIR') is an industry-standard calculation that is based on the assumption that 100 employees work a combined 200,000 hours p.a (equivalent to 40 hours per week, for 50 weeks of the year per employee).</t>
  </si>
  <si>
    <t>4. Accident severity rate is calculated by dividing the total number of lost working days by the number of LTIs.</t>
  </si>
  <si>
    <r>
      <t>% of Group's workforce</t>
    </r>
    <r>
      <rPr>
        <b/>
        <vertAlign val="superscript"/>
        <sz val="9.5"/>
        <color theme="0"/>
        <rFont val="Vodafone Rg"/>
        <family val="2"/>
        <scheme val="major"/>
      </rPr>
      <t>1</t>
    </r>
  </si>
  <si>
    <r>
      <t>OHSAS 18001 / ISO 45001</t>
    </r>
    <r>
      <rPr>
        <b/>
        <vertAlign val="superscript"/>
        <sz val="9.5"/>
        <color theme="0"/>
        <rFont val="Vodafone Rg"/>
        <family val="2"/>
        <scheme val="major"/>
      </rPr>
      <t>2</t>
    </r>
  </si>
  <si>
    <r>
      <t>ISO 14001</t>
    </r>
    <r>
      <rPr>
        <b/>
        <vertAlign val="superscript"/>
        <sz val="9.5"/>
        <color theme="0"/>
        <rFont val="Vodafone Rg"/>
        <family val="2"/>
        <scheme val="major"/>
      </rPr>
      <t>3</t>
    </r>
  </si>
  <si>
    <t>Accredited</t>
  </si>
  <si>
    <r>
      <t>India</t>
    </r>
    <r>
      <rPr>
        <vertAlign val="superscript"/>
        <sz val="9.5"/>
        <color rgb="FF4A4D4E"/>
        <rFont val="Vodafone Rg"/>
        <family val="2"/>
        <scheme val="major"/>
      </rPr>
      <t>4</t>
    </r>
  </si>
  <si>
    <r>
      <t>Italy</t>
    </r>
    <r>
      <rPr>
        <vertAlign val="superscript"/>
        <sz val="9.5"/>
        <color rgb="FF4A4D4E"/>
        <rFont val="Vodafone Rg"/>
        <family val="2"/>
        <scheme val="major"/>
      </rPr>
      <t>5</t>
    </r>
  </si>
  <si>
    <t>Notes:
1. Calculated from average headcount in FY22</t>
  </si>
  <si>
    <t>2. Our health and safety management system is based on international standards for occupational health and safety, is aligned to internationally recognised best practice, and always meets local requirements at a minimum. In addition, some of our local markets have chosen to undergo certification to OHSAS 18001 or ISO 45001, the international standard for occupational health and safety.</t>
  </si>
  <si>
    <t>3. ISO 14001 is a systematic framework to manage the immediate and long-term environmental impacts of an organisation's products, services and processes to help organisations: minimise their environmental footprint; diminish the risk of pollution incidents; provide operational improvements; ensure compliance with relevant environmental legislation; and develop their business in a sustainable manner.</t>
  </si>
  <si>
    <t>4. Includes _VOIS India only.</t>
  </si>
  <si>
    <t>5. Only the headquarters in Milan, Italy is certified to ISO 14001.</t>
  </si>
  <si>
    <t>Work-related injuries or ill health (excl. fatalities) by operating segments</t>
  </si>
  <si>
    <t>Direct operations workers</t>
  </si>
  <si>
    <t>Suppliers' employees/contractors</t>
  </si>
  <si>
    <t>Members of the public</t>
  </si>
  <si>
    <t>UK</t>
  </si>
  <si>
    <t>Vodacom Group</t>
  </si>
  <si>
    <t>Shared Services</t>
  </si>
  <si>
    <t>Total recordable fatalities by operating segments</t>
  </si>
  <si>
    <t>Responsible supply chain</t>
  </si>
  <si>
    <t xml:space="preserve">We spend approximately €24 billion a year with around 8,800 direct suppliers around the world to meet our businesses’ and customers’ needs. The majority of our external spend is with suppliers that provide us with network infrastructure, IT and related services, fixed lines, mobile masts and data centres that run our networks. </t>
  </si>
  <si>
    <t>Supply chain</t>
  </si>
  <si>
    <t>Number of suppliers¹</t>
  </si>
  <si>
    <t>Estimated Number of workers across the supply chain</t>
  </si>
  <si>
    <r>
      <t>Trust Your Supplier ('TYS'): Suppliers onboarded (by spend)</t>
    </r>
    <r>
      <rPr>
        <sz val="9.5"/>
        <color rgb="FF4A4D4E"/>
        <rFont val="Vodafone Lt"/>
        <family val="2"/>
        <scheme val="minor"/>
      </rPr>
      <t>²</t>
    </r>
  </si>
  <si>
    <t>Note: 
1. Unique suppliers at parent company level.
2. Trust Your Supplier (‘TYS’) is a cross-industry initiative that utilises blockchain and external verifiers to evaluate supplier compliance against a number of risk areas. This increases the accuracy of vetting compliance for our supply base and also means suppliers only need to go through the process once.</t>
  </si>
  <si>
    <t>Number of site assessments conducted by Vodafone or through Joint Audit Cooperation ('JAC') initiative</t>
  </si>
  <si>
    <t>Number of workers in sites assessed by JAC</t>
  </si>
  <si>
    <t>Number of issues related to forced labour identified</t>
  </si>
  <si>
    <t>Number of remedial actions taken in response to forced labour issues identified</t>
  </si>
  <si>
    <t>Number of reports to our external Speak Up hotline related to modern slavery concerns</t>
  </si>
  <si>
    <t>Number of sites where we have conducted a confidential survey of supplier employees via their personal mobile phones</t>
  </si>
  <si>
    <t>Number of workers surveyed using their personal mobile phones</t>
  </si>
  <si>
    <r>
      <t>Top 10 Sourcing locations: Number of first tier suppliers used  Vodafone Local Market</t>
    </r>
    <r>
      <rPr>
        <b/>
        <vertAlign val="superscript"/>
        <sz val="14"/>
        <color theme="4"/>
        <rFont val="Vodafone Rg"/>
        <family val="2"/>
        <scheme val="major"/>
      </rPr>
      <t>2</t>
    </r>
  </si>
  <si>
    <t>Total¹</t>
  </si>
  <si>
    <t>Note:
1. Rounded. (Does not include Vodafone Automotive).
2. Suppliers where a purchase order is raised.</t>
  </si>
  <si>
    <t>The Nominations and Governance Committee (‘the Committee’) continues to ensure that the Board has an appropriate balance of skills, knowledge, experience and diversity so that it is effective in discharging its responsibilities and in having oversight of all matters relating to corporate governance.</t>
  </si>
  <si>
    <t>Tenure and age statistics as at:</t>
  </si>
  <si>
    <r>
      <rPr>
        <b/>
        <sz val="9.5"/>
        <color theme="3"/>
        <rFont val="Calibri"/>
        <family val="2"/>
      </rPr>
      <t>←</t>
    </r>
    <r>
      <rPr>
        <b/>
        <sz val="9.5"/>
        <color theme="3"/>
        <rFont val="Vodafone Lt"/>
        <family val="2"/>
      </rPr>
      <t xml:space="preserve"> Input cell</t>
    </r>
  </si>
  <si>
    <t>Board Composition</t>
  </si>
  <si>
    <r>
      <rPr>
        <sz val="9.5"/>
        <color theme="3"/>
        <rFont val="Calibri"/>
        <family val="2"/>
      </rPr>
      <t>↓</t>
    </r>
    <r>
      <rPr>
        <sz val="9.5"/>
        <color theme="3"/>
        <rFont val="Vodafone Rg"/>
        <family val="2"/>
      </rPr>
      <t xml:space="preserve"> w</t>
    </r>
    <r>
      <rPr>
        <sz val="9.5"/>
        <color theme="3"/>
        <rFont val="Vodafone Rg"/>
        <family val="2"/>
        <scheme val="major"/>
      </rPr>
      <t>ill be hidden</t>
    </r>
  </si>
  <si>
    <t>Board Members</t>
  </si>
  <si>
    <t>Appointed</t>
  </si>
  <si>
    <t>Tenure</t>
  </si>
  <si>
    <t>FY22 Attendance</t>
  </si>
  <si>
    <t>Audit and Risk Committee</t>
  </si>
  <si>
    <t>Nominations and Governance Committee</t>
  </si>
  <si>
    <t>Remuneration Committee</t>
  </si>
  <si>
    <t>ESG Committee</t>
  </si>
  <si>
    <t>Additional Listed Public Company Appointments</t>
  </si>
  <si>
    <t>DoB</t>
  </si>
  <si>
    <t>Board switch</t>
  </si>
  <si>
    <r>
      <t>Stephen Carter</t>
    </r>
    <r>
      <rPr>
        <vertAlign val="superscript"/>
        <sz val="9.5"/>
        <color rgb="FF4A4D4E"/>
        <rFont val="Vodafone Rg"/>
        <family val="2"/>
        <scheme val="major"/>
      </rPr>
      <t>1</t>
    </r>
  </si>
  <si>
    <t>Prospective Non-Executive Director</t>
  </si>
  <si>
    <t xml:space="preserve">Informa Plc; United Utilities Plc (until July 2022); </t>
  </si>
  <si>
    <r>
      <t>Sir Crispin Davis</t>
    </r>
    <r>
      <rPr>
        <vertAlign val="superscript"/>
        <sz val="9.5"/>
        <color rgb="FF4A4D4E"/>
        <rFont val="Vodafone Rg"/>
        <family val="2"/>
        <scheme val="major"/>
      </rPr>
      <t>2</t>
    </r>
  </si>
  <si>
    <t>Non-Executive Director</t>
  </si>
  <si>
    <t>Member</t>
  </si>
  <si>
    <t>Margherita Della Valle</t>
  </si>
  <si>
    <t>Executive Director</t>
  </si>
  <si>
    <t>Reckitt Benckiser Group Plc</t>
  </si>
  <si>
    <t>Michel Demare</t>
  </si>
  <si>
    <t>AstraZeneca Plc</t>
  </si>
  <si>
    <r>
      <t>Delphine Ernotte Cunci</t>
    </r>
    <r>
      <rPr>
        <vertAlign val="superscript"/>
        <sz val="9.5"/>
        <color rgb="FF4A4D4E"/>
        <rFont val="Vodafone Rg"/>
        <family val="2"/>
        <scheme val="major"/>
      </rPr>
      <t>1</t>
    </r>
    <r>
      <rPr>
        <sz val="9.5"/>
        <color rgb="FF4A4D4E"/>
        <rFont val="Vodafone Rg"/>
        <family val="2"/>
        <scheme val="major"/>
      </rPr>
      <t xml:space="preserve"> </t>
    </r>
  </si>
  <si>
    <r>
      <t>Dame Clara Furse</t>
    </r>
    <r>
      <rPr>
        <vertAlign val="superscript"/>
        <sz val="9.5"/>
        <color rgb="FF4A4D4E"/>
        <rFont val="Vodafone Rg"/>
        <family val="2"/>
        <scheme val="major"/>
      </rPr>
      <t>3</t>
    </r>
  </si>
  <si>
    <t>Amadeus IT Group S.A. (until 23/06/2022); Assicurazioni Generali S.p.A</t>
  </si>
  <si>
    <t>Valerie Gooding</t>
  </si>
  <si>
    <r>
      <t>Senior Independent Director</t>
    </r>
    <r>
      <rPr>
        <vertAlign val="superscript"/>
        <sz val="9.5"/>
        <color rgb="FF4A4D4E"/>
        <rFont val="Vodafone Rg"/>
        <family val="2"/>
        <scheme val="major"/>
      </rPr>
      <t>7</t>
    </r>
  </si>
  <si>
    <t>Chair</t>
  </si>
  <si>
    <r>
      <t>Deborah Kerr</t>
    </r>
    <r>
      <rPr>
        <vertAlign val="superscript"/>
        <sz val="9.5"/>
        <color rgb="FF4A4D4E"/>
        <rFont val="Vodafone Rg"/>
        <family val="2"/>
        <scheme val="major"/>
      </rPr>
      <t>4</t>
    </r>
  </si>
  <si>
    <t>NetApp Inc; Chico's FAS, Inc</t>
  </si>
  <si>
    <t>Amparo Moraleda</t>
  </si>
  <si>
    <t>Airbus SE; CaixaBank SA; A.P. Moller - Maersk AS</t>
  </si>
  <si>
    <t>David Nish</t>
  </si>
  <si>
    <t>HSBC Holdings Plc</t>
  </si>
  <si>
    <r>
      <t>Nick Read</t>
    </r>
    <r>
      <rPr>
        <vertAlign val="superscript"/>
        <sz val="9.5"/>
        <color rgb="FF4A4D4E"/>
        <rFont val="Vodafone Rg"/>
        <family val="2"/>
        <scheme val="major"/>
      </rPr>
      <t>5</t>
    </r>
  </si>
  <si>
    <t>Booking Holdings Inc.</t>
  </si>
  <si>
    <r>
      <t>Simon Segars</t>
    </r>
    <r>
      <rPr>
        <vertAlign val="superscript"/>
        <sz val="9.5"/>
        <color rgb="FF4A4D4E"/>
        <rFont val="Vodafone Rg"/>
        <family val="2"/>
        <scheme val="major"/>
      </rPr>
      <t>1</t>
    </r>
  </si>
  <si>
    <t>Dolby Laboratories, Inc</t>
  </si>
  <si>
    <r>
      <t>Jean-François van Boxmeer</t>
    </r>
    <r>
      <rPr>
        <vertAlign val="superscript"/>
        <sz val="9.5"/>
        <color rgb="FF4A4D4E"/>
        <rFont val="Vodafone Rg"/>
        <family val="2"/>
        <scheme val="major"/>
      </rPr>
      <t>6</t>
    </r>
  </si>
  <si>
    <t>Chairman</t>
  </si>
  <si>
    <t>Heineken Holding N.V; 
Mondelez International Inc (until 18/05/2022)</t>
  </si>
  <si>
    <t>Average of active members (as at date selected)</t>
  </si>
  <si>
    <t>1. In May 2022, it was announced that Stephen Carter, Delphine Ernotte Cunci and Simon Segars will be appointed as Non-Executive Directors following Vodafone's Annual General Meeting on 26 July 2022, subject to shareholder approval.</t>
  </si>
  <si>
    <t xml:space="preserve">2. Sir Crispin Davis was absent from one Board meeting on 28 September 2021 due to ill health. </t>
  </si>
  <si>
    <t xml:space="preserve">3. Dame Clara Furse will not be standing for re-election at the Annual General Meeting of Amadeus IT Group SA on 23 June 2022 and will stand down from its Board following the close of the meeting. </t>
  </si>
  <si>
    <t>4. Deborah Kerr was appointed in March 2022 and was only eligible to attend one Board meeting during FY22.</t>
  </si>
  <si>
    <t>5. Nick Read was appointed to the Board in his capacity as Chief Financial Officer in April 2014. He remained on the Board after being appointed Chief Executive in October 2018.</t>
  </si>
  <si>
    <t>6. Jean-François van Boxmeer was appointed to the Board in July 2020 as Chairman-elect. In November 2020, Jean-François van Boxmeer was appointed Chairman of the Board. Jean François  will not stand for re-election as a director of Mondelez International at the AGM on 18 May 2022.</t>
  </si>
  <si>
    <t>7. Valerie Gooding is also the Board's designated Workforce Engagement Lead.</t>
  </si>
  <si>
    <t>Members</t>
  </si>
  <si>
    <r>
      <t>Hire</t>
    </r>
    <r>
      <rPr>
        <b/>
        <vertAlign val="superscript"/>
        <sz val="9.5"/>
        <color theme="0"/>
        <rFont val="Vodafone Rg"/>
        <family val="2"/>
        <scheme val="major"/>
      </rPr>
      <t>6</t>
    </r>
  </si>
  <si>
    <t>Exit date</t>
  </si>
  <si>
    <r>
      <t>Hannes Ametsreiter</t>
    </r>
    <r>
      <rPr>
        <vertAlign val="superscript"/>
        <sz val="9.5"/>
        <color rgb="FF4A4D4E"/>
        <rFont val="Vodafone Rg"/>
        <family val="2"/>
        <scheme val="major"/>
      </rPr>
      <t>1</t>
    </r>
  </si>
  <si>
    <t>CEO, Vodafone Germany</t>
  </si>
  <si>
    <t>External</t>
  </si>
  <si>
    <t>Aldo Bisio</t>
  </si>
  <si>
    <t>CEO, Vodafone Italy</t>
  </si>
  <si>
    <t>Colman Deegan</t>
  </si>
  <si>
    <t>CEO, Vodafone Spain</t>
  </si>
  <si>
    <t>Internal</t>
  </si>
  <si>
    <t>Chief Financial Officer</t>
  </si>
  <si>
    <r>
      <t>Ahmed Essam</t>
    </r>
    <r>
      <rPr>
        <vertAlign val="superscript"/>
        <sz val="9.5"/>
        <color rgb="FF4A4D4E"/>
        <rFont val="Vodafone Rg"/>
        <family val="2"/>
        <scheme val="major"/>
      </rPr>
      <t>2</t>
    </r>
  </si>
  <si>
    <t>CEO, Vodafone UK</t>
  </si>
  <si>
    <t>Alex Froment-Curtil</t>
  </si>
  <si>
    <t>Chief Commercial Officer</t>
  </si>
  <si>
    <t>Shameel Joosub</t>
  </si>
  <si>
    <t>CEO, Vodacom Group</t>
  </si>
  <si>
    <t>Vinod Kumar</t>
  </si>
  <si>
    <t>CEO, Vodafone Business</t>
  </si>
  <si>
    <t>Rosemary Martin</t>
  </si>
  <si>
    <t>General Counsel and Company Secretary</t>
  </si>
  <si>
    <r>
      <t>Nick Read</t>
    </r>
    <r>
      <rPr>
        <vertAlign val="superscript"/>
        <sz val="9.5"/>
        <color rgb="FF4A4D4E"/>
        <rFont val="Vodafone Rg (Headings)"/>
      </rPr>
      <t>3</t>
    </r>
  </si>
  <si>
    <t>Chief Executive</t>
  </si>
  <si>
    <t>Joakim Reiter</t>
  </si>
  <si>
    <t>Chief External and Corporate Affairs Officer</t>
  </si>
  <si>
    <r>
      <t>Philippe Rogge</t>
    </r>
    <r>
      <rPr>
        <vertAlign val="superscript"/>
        <sz val="9.5"/>
        <color rgb="FF4A4D4E"/>
        <rFont val="Vodafone Rg"/>
        <family val="2"/>
        <scheme val="major"/>
      </rPr>
      <t>4</t>
    </r>
  </si>
  <si>
    <r>
      <t>Serpil Timuray</t>
    </r>
    <r>
      <rPr>
        <vertAlign val="superscript"/>
        <sz val="9.5"/>
        <color rgb="FF4A4D4E"/>
        <rFont val="Vodafone Rg"/>
        <family val="2"/>
        <scheme val="major"/>
      </rPr>
      <t>5</t>
    </r>
  </si>
  <si>
    <t>CEO, Europe Cluster</t>
  </si>
  <si>
    <t>Johan Wibergh</t>
  </si>
  <si>
    <t>Chief Technology Officer</t>
  </si>
  <si>
    <t>Leanne Wood</t>
  </si>
  <si>
    <t>Chief Human Resources Officer</t>
  </si>
  <si>
    <t>1.  Hannes Ametsreiter will step down from his current role as CEO of Vodafone Germany, and as a member of the Executive Committee, effective 30 June 2022.</t>
  </si>
  <si>
    <t xml:space="preserve">2.  Ahmed Essam was the Group Chief Commercial Operations and Strategy Officer from 2018 to 2021 and was previously Chief Executive, Europe Cluster from 2016 to 2018. </t>
  </si>
  <si>
    <t>3.  Nick Read was appointed to the Board in his capacity as Chief Financial Officer in April 2014. He remained on the Board after being appointed Chief Executive in October 2018.</t>
  </si>
  <si>
    <t>4.  Philippe Rogge becomes CEO of Vodafone Germany, and a member of the Executive Committee effective 1 July 2022.</t>
  </si>
  <si>
    <t xml:space="preserve">5.  Serpil Timuray was previously Group Chief Commercial Operations and Strategy Officer from 2016 to 2018. </t>
  </si>
  <si>
    <t>6.  Refers to whether individual was an internal or external candidate on appointment to the senior leadership team.</t>
  </si>
  <si>
    <t>Gender Diversity as at 31 March 2022</t>
  </si>
  <si>
    <t>Percentage</t>
  </si>
  <si>
    <r>
      <t>Senior Directors</t>
    </r>
    <r>
      <rPr>
        <b/>
        <vertAlign val="superscript"/>
        <sz val="9.5"/>
        <color theme="0"/>
        <rFont val="Vodafone Rg"/>
        <family val="2"/>
        <scheme val="major"/>
      </rPr>
      <t>1</t>
    </r>
  </si>
  <si>
    <t xml:space="preserve">Men </t>
  </si>
  <si>
    <t xml:space="preserve">Women </t>
  </si>
  <si>
    <t>Not specified / prefer not to say</t>
  </si>
  <si>
    <t>1. Senior positions on Board include Chief Executive, Chief Financial Officer, Senior Independent Director and Chair.</t>
  </si>
  <si>
    <r>
      <t>Ethnic Diversity as at 31 March 2022</t>
    </r>
    <r>
      <rPr>
        <b/>
        <vertAlign val="superscript"/>
        <sz val="14"/>
        <color theme="4"/>
        <rFont val="Vodafone Rg"/>
        <family val="2"/>
        <scheme val="major"/>
      </rPr>
      <t>1</t>
    </r>
  </si>
  <si>
    <t>Ethnicity</t>
  </si>
  <si>
    <r>
      <t>Senior Directors</t>
    </r>
    <r>
      <rPr>
        <b/>
        <vertAlign val="superscript"/>
        <sz val="9.5"/>
        <color theme="0"/>
        <rFont val="Vodafone Rg"/>
        <family val="2"/>
        <scheme val="major"/>
      </rPr>
      <t>2</t>
    </r>
  </si>
  <si>
    <t>White British or other While (including minority-white groups)</t>
  </si>
  <si>
    <t>Mixed/Multiple Ethnic Groups</t>
  </si>
  <si>
    <t>Asian/Asian British</t>
  </si>
  <si>
    <t>Black/African/Caribbean/Black British</t>
  </si>
  <si>
    <t>Other ethnic group, including Arab</t>
  </si>
  <si>
    <t>1. Following an unexpected resignation during the year, it is disappointing that we do not currently meet the Parker Review target, however this does not fairly reflect our long-standing commitment to diversity. We continue to take practical and purposeful steps towards enhancing the Board’s diversity.</t>
  </si>
  <si>
    <t>2. Senior positions on Board include Chief Executive, Chief Financial Officer, Senior Independent Director and Chair.</t>
  </si>
  <si>
    <r>
      <t>Board Diversity Matrix</t>
    </r>
    <r>
      <rPr>
        <b/>
        <vertAlign val="superscript"/>
        <sz val="14"/>
        <color theme="4"/>
        <rFont val="Vodafone Rg"/>
        <family val="2"/>
        <scheme val="major"/>
      </rPr>
      <t>1</t>
    </r>
  </si>
  <si>
    <t>As of 31 March 2022</t>
  </si>
  <si>
    <t>Country of Principal Executive Offices</t>
  </si>
  <si>
    <t>Foreign Private Issuer</t>
  </si>
  <si>
    <t>Yes</t>
  </si>
  <si>
    <t>Disclosure Prohibited under Home Country Law</t>
  </si>
  <si>
    <t>No</t>
  </si>
  <si>
    <t>Total Number of Directors</t>
  </si>
  <si>
    <t>Part I: Gender Identity</t>
  </si>
  <si>
    <t>Non-Binary</t>
  </si>
  <si>
    <t>Did Not Disclose Gender</t>
  </si>
  <si>
    <t>Directors</t>
  </si>
  <si>
    <t>Part II: Demographic Background</t>
  </si>
  <si>
    <t>Under-represented individual in Home Country Jurisdiction</t>
  </si>
  <si>
    <t>LGBTQ+</t>
  </si>
  <si>
    <t>Did Not Disclose Demographic Background</t>
  </si>
  <si>
    <r>
      <t>Board Skills Matrix</t>
    </r>
    <r>
      <rPr>
        <b/>
        <vertAlign val="superscript"/>
        <sz val="14"/>
        <color theme="4"/>
        <rFont val="Vodafone Rg"/>
        <family val="2"/>
        <scheme val="major"/>
      </rPr>
      <t>1</t>
    </r>
  </si>
  <si>
    <t>Consumer goods and services / Marketing</t>
  </si>
  <si>
    <t>Technology / Telecoms</t>
  </si>
  <si>
    <t>Finance</t>
  </si>
  <si>
    <t>Media</t>
  </si>
  <si>
    <t>Political / Regulatory</t>
  </si>
  <si>
    <t>Emerging Markets</t>
  </si>
  <si>
    <t>Sir Crispin Davis</t>
  </si>
  <si>
    <t>ü</t>
  </si>
  <si>
    <t>Dame Clara Furse</t>
  </si>
  <si>
    <t>Deborah Kerr</t>
  </si>
  <si>
    <r>
      <t>Nick Read</t>
    </r>
    <r>
      <rPr>
        <vertAlign val="superscript"/>
        <sz val="9.5"/>
        <color rgb="FF4A4D4E"/>
        <rFont val="Vodafone Rg"/>
        <family val="2"/>
        <scheme val="major"/>
      </rPr>
      <t>1</t>
    </r>
  </si>
  <si>
    <t>Jean-François van Boxmeer</t>
  </si>
  <si>
    <t>1. Based on the composition of the Board as at 31 March 2022.</t>
  </si>
  <si>
    <t xml:space="preserve">listingcenter.nasdaq.com/home.aspx </t>
  </si>
  <si>
    <t>vodafone.com/board</t>
  </si>
  <si>
    <t>Remuneration</t>
  </si>
  <si>
    <t>The Remuneration Committee sets, assesses and recommends for shareholder approval the Remuneration Policy for Executive Directors, sets the remuneration of the Executive Directors and approves the remuneration for the Chair of the Board and members of the Executive Committee. It also reviews remuneration arrangements across the Group to ensure they are aligned with our strategy, support our purpose and celebrate the ‘Spirit of Vodafone’.</t>
  </si>
  <si>
    <t>2023 Annual Bonus ('GSTIP')</t>
  </si>
  <si>
    <t/>
  </si>
  <si>
    <t>Performance measures</t>
  </si>
  <si>
    <t>Weight</t>
  </si>
  <si>
    <t>Service revenue</t>
  </si>
  <si>
    <t>Adjusted EBIT</t>
  </si>
  <si>
    <t>Adjusted free cash flow</t>
  </si>
  <si>
    <r>
      <t>Customer appreciation KPIs</t>
    </r>
    <r>
      <rPr>
        <vertAlign val="superscript"/>
        <sz val="9.5"/>
        <color rgb="FF4A4D4E"/>
        <rFont val="Vodafone Rg"/>
        <family val="2"/>
        <scheme val="major"/>
      </rPr>
      <t>1</t>
    </r>
  </si>
  <si>
    <t>Note:
1 This includes an assessment of churn, revenue market share, and Net Promoter Score (‘NPS’).</t>
  </si>
  <si>
    <t>Long-term incentive ('GLTI') awards for 2023</t>
  </si>
  <si>
    <t>Relative Total Shareholder Return</t>
  </si>
  <si>
    <t>ESG (see below)</t>
  </si>
  <si>
    <t>ESG measures for 2023 award</t>
  </si>
  <si>
    <t>Overall ambition</t>
  </si>
  <si>
    <t>Baseline position for 2023 GLTI</t>
  </si>
  <si>
    <t>Ambition for 2023 GLTI</t>
  </si>
  <si>
    <t>Purpose Pillar</t>
  </si>
  <si>
    <t>Metric for 2023 GLTI</t>
  </si>
  <si>
    <t>Net zero</t>
  </si>
  <si>
    <r>
      <t>Net zero (Scope 1 &amp; 2 emissions) 
by 2030</t>
    </r>
    <r>
      <rPr>
        <b/>
        <vertAlign val="superscript"/>
        <sz val="9.5"/>
        <color rgb="FF4A4D4E"/>
        <rFont val="Vodafone Rg"/>
        <family val="2"/>
        <scheme val="major"/>
      </rPr>
      <t>2</t>
    </r>
  </si>
  <si>
    <t>46% reduction  in Scope 1 &amp; 2 vs. FY20 baseline at 31 March 2022</t>
  </si>
  <si>
    <t>80% reduction  in Scope 1 &amp; 2 vs. FY20 baseline by 31 March 2025</t>
  </si>
  <si>
    <t>Female representation in management</t>
  </si>
  <si>
    <t>Financial inclusion connections</t>
  </si>
  <si>
    <t>&gt;75 million</t>
  </si>
  <si>
    <t>54.5million</t>
  </si>
  <si>
    <t>70.0 million</t>
  </si>
  <si>
    <t>Note: More detail on the ESG measure for the 2023 award can be found on pages 110 to 111 of the FY22 Annual Report.</t>
  </si>
  <si>
    <t>1. Market competitive</t>
  </si>
  <si>
    <t>The pay of our people is reflective of their skills, role and function, and the external market. We annually review the pay of each employee and actively manage any who fall below the market competitive range.</t>
  </si>
  <si>
    <t>2. Free from discrimination</t>
  </si>
  <si>
    <t>Our pay should not be affected by gender, age, disability, gender identity and expression, sexual orientation, race, ethnicity, cultural heritage or belief. We annually compare the average position of our men and women against their market benchmark, grade and function to identify and understand any differences, and take action if necessary.</t>
  </si>
  <si>
    <t>3. Ensure a good standard of living</t>
  </si>
  <si>
    <t>We work with the independent organisation, the Fair Wage Network, to assess how our pay compares to the “living wage” in each of our markets because we are committed to providing a good standard of living for our people and their families.</t>
  </si>
  <si>
    <t>4. Share in our successes</t>
  </si>
  <si>
    <t>All our people should have the opportunity to share in our success by being eligible to receive some form of performance related pay, e.g. a bonus, shares or sales incentive.</t>
  </si>
  <si>
    <t>5. Provide benefits for all</t>
  </si>
  <si>
    <t>Our global standard is to offer all our people life insurance, parental leave and access to either Company or State provided healthcare and pension provision.</t>
  </si>
  <si>
    <t>6. Open and transparent</t>
  </si>
  <si>
    <t>We ensure that our people understand their pay. We do this through a series of user-friendly guides, webpages and an annual reward statement, which help explain our peoples’ pay and outline the value of their core reward package. In addition, they also receive monthly or weekly payslips and a payment schedule.</t>
  </si>
  <si>
    <t>vodafone.com/fair-pay</t>
  </si>
  <si>
    <t>Independent Limited Assurance Report to Vodafone Group Services Limited (Vodafone)</t>
  </si>
  <si>
    <r>
      <rPr>
        <sz val="9"/>
        <color theme="3"/>
        <rFont val="Vodafone Rg"/>
        <family val="2"/>
        <scheme val="major"/>
      </rPr>
      <t xml:space="preserve">KPMG LLP (‘KPMG’ or ‘we’) were engaged by Vodafone Group Services Limited (‘Vodafone’) to provide limited assurance over the Selected Information described below for the year ended 31 March 2022.
</t>
    </r>
    <r>
      <rPr>
        <b/>
        <sz val="9"/>
        <color theme="3"/>
        <rFont val="Vodafone Rg"/>
        <family val="2"/>
        <scheme val="major"/>
      </rPr>
      <t xml:space="preserve">
Our conclusion
</t>
    </r>
    <r>
      <rPr>
        <sz val="9"/>
        <color theme="3"/>
        <rFont val="Vodafone Rg"/>
        <family val="2"/>
        <scheme val="major"/>
      </rPr>
      <t xml:space="preserve">Based on the work we have performed and the evidence we have obtained, nothing has come to our attention that causes us to believe that the Selected Information has not been properly prepared, in all material respects, in accordance with the Reporting Criteria.
This conclusion is to be read in the context of the remainder of this report, in particular the inherent limitations explained below and this report’s intended use.
</t>
    </r>
    <r>
      <rPr>
        <b/>
        <sz val="9"/>
        <color theme="3"/>
        <rFont val="Vodafone Rg"/>
        <family val="2"/>
        <scheme val="major"/>
      </rPr>
      <t xml:space="preserve">
Selected Information
</t>
    </r>
    <r>
      <rPr>
        <sz val="9"/>
        <color theme="3"/>
        <rFont val="Vodafone Rg"/>
        <family val="2"/>
        <scheme val="major"/>
      </rPr>
      <t xml:space="preserve">The scope of our work includes only the information included within Appendix 1, and within Vodafone’s ESG Addendum (the ‘Report’) for the year ended 31 March 2022 marked with the symbol ‘^’ (the ‘Selected Information’).
We have not performed any work, and do not express any conclusion, over any other information that may be included in the Report or displayed on Vodafone’s website for the current year or for previous years unless otherwise indicated.
</t>
    </r>
    <r>
      <rPr>
        <b/>
        <sz val="9"/>
        <color theme="3"/>
        <rFont val="Vodafone Rg"/>
        <family val="2"/>
        <scheme val="major"/>
      </rPr>
      <t xml:space="preserve">Reporting Criteria
</t>
    </r>
    <r>
      <rPr>
        <sz val="9"/>
        <color theme="3"/>
        <rFont val="Vodafone Rg"/>
        <family val="2"/>
        <scheme val="major"/>
      </rPr>
      <t xml:space="preserve">The Reporting Criteria we used to form our judgements is the Methodology as set out within the ESG Addendum (‘the Reporting Criteria’). The Selected Information needs to be read together with the Reporting Criteria.
</t>
    </r>
    <r>
      <rPr>
        <b/>
        <sz val="9"/>
        <color theme="3"/>
        <rFont val="Vodafone Rg"/>
        <family val="2"/>
        <scheme val="major"/>
      </rPr>
      <t xml:space="preserve">Inherent limitations
</t>
    </r>
    <r>
      <rPr>
        <sz val="9"/>
        <color theme="3"/>
        <rFont val="Vodafone Rg"/>
        <family val="2"/>
        <scheme val="major"/>
      </rPr>
      <t xml:space="preserve">The nature of non-financial information, the absence of a significant body of established practice on which to draw, and the methods and precision used to determine non-financial information, in some areas allow for different, but acceptable evaluation and measurement techniques and can result in materially different measurements, affecting comparability between entities and over time.
The Reporting Criteria has been developed to assist Vodafone in reporting the ESG information selected by Vodafone as their key KPIs to measure the success of its ESG strategy. As a result, the Selected Information may not be suitable for another purpose.
</t>
    </r>
    <r>
      <rPr>
        <b/>
        <sz val="9"/>
        <color theme="3"/>
        <rFont val="Vodafone Rg"/>
        <family val="2"/>
        <scheme val="major"/>
      </rPr>
      <t xml:space="preserve">
</t>
    </r>
  </si>
  <si>
    <r>
      <rPr>
        <b/>
        <sz val="9"/>
        <color theme="3"/>
        <rFont val="Vodafone Rg"/>
        <family val="2"/>
        <scheme val="major"/>
      </rPr>
      <t>Directors’ responsibilities</t>
    </r>
    <r>
      <rPr>
        <sz val="9"/>
        <color theme="3"/>
        <rFont val="Vodafone Rg"/>
        <family val="2"/>
        <scheme val="major"/>
      </rPr>
      <t xml:space="preserve">
The Directors of Vodafone are responsible for:
- designing, implementing and maintaining internal controls relevant to the preparation and presentation of the Selected Information that is free from material misstatement, whether due to fraud or error;
- selecting and/or developing objective Reporting Criteria;
- measuring and reporting the Selected Information in accordance with the Reporting Criteria; and
- the contents and statements contained within the Report and the Reporting Criteria.
</t>
    </r>
    <r>
      <rPr>
        <b/>
        <sz val="9"/>
        <color theme="3"/>
        <rFont val="Vodafone Rg"/>
        <family val="2"/>
        <scheme val="major"/>
      </rPr>
      <t>Our responsibilities</t>
    </r>
    <r>
      <rPr>
        <sz val="9"/>
        <color theme="3"/>
        <rFont val="Vodafone Rg"/>
        <family val="2"/>
        <scheme val="major"/>
      </rPr>
      <t xml:space="preserve">
Our responsibility is to plan and perform our work to obtain limited assurance about whether the Selected Information has been prepared in accordance with the Reporting Criteria and to report to Vodafone in the form of an independent limited assurance conclusion based on the work performed and the evidence obtained.
</t>
    </r>
    <r>
      <rPr>
        <b/>
        <sz val="9"/>
        <color theme="3"/>
        <rFont val="Vodafone Rg"/>
        <family val="2"/>
        <scheme val="major"/>
      </rPr>
      <t xml:space="preserve">Assurance standards applied
</t>
    </r>
    <r>
      <rPr>
        <sz val="9"/>
        <color theme="3"/>
        <rFont val="Vodafone Rg"/>
        <family val="2"/>
        <scheme val="major"/>
      </rPr>
      <t xml:space="preserve">We performed our work in accordance with International Standard on Assurance Engagements (UK) 3000 – ‘Assurance Engagements other
than Audits or Reviews of Historical Financial Information’ (‘ISAE (UK) 3000’) issued by the Financial Reporting Council and, in respect of the greenhouse gas emissions information included within the Selected Information, in accordance with International Standard on Assurance Engagements 3410 – ‘Assurance Engagements on Greenhouse Gas Statements’ (‘ISAE 3410’), issued by the International Auditing and Assurance Standards Board.
</t>
    </r>
    <r>
      <rPr>
        <b/>
        <sz val="9"/>
        <color theme="3"/>
        <rFont val="Vodafone Rg"/>
        <family val="2"/>
        <scheme val="major"/>
      </rPr>
      <t>Independence, professional standards and quality control</t>
    </r>
    <r>
      <rPr>
        <sz val="9"/>
        <color theme="3"/>
        <rFont val="Vodafone Rg"/>
        <family val="2"/>
        <scheme val="major"/>
      </rPr>
      <t xml:space="preserve">
We comply with the International Ethics Standards Board for Accountants’ International Code of Ethics for Professional Accountants (including International Independence Standards) (“IESBA Code”) and we apply International Standard on Quality Control (UK) 1, ‘Quality Control for Firms that Perform Audits and Reviews of Financial Statements, and Other Assurance and Related Services Engagements’. Accordingly, we maintain a comprehensive system of quality control including documented policies and procedures regarding compliance with ethical requirements and professional standards (including independence, and other requirements founded on fundamental principles of integrity, objectivity, professional competence and due care, confidentiality and professional behaviour) as well as applicable legal and regulatory requirements.</t>
    </r>
  </si>
  <si>
    <r>
      <rPr>
        <b/>
        <sz val="9"/>
        <color theme="3"/>
        <rFont val="Vodafone Rg"/>
        <family val="2"/>
        <scheme val="major"/>
      </rPr>
      <t>Summary of work performed</t>
    </r>
    <r>
      <rPr>
        <sz val="9"/>
        <color theme="3"/>
        <rFont val="Vodafone Rg"/>
        <family val="2"/>
        <scheme val="major"/>
      </rPr>
      <t xml:space="preserve">
Considering the level of assurance and our assessment of the risk of material misstatement of the Selected Information, whether due to fraud or error, our work included, but was not restricted to:
- assessing the appropriateness of the Reporting Criteria for the Selected Information;
- conducting interviews with management to obtain an understanding of the key processes, systems and controls in place over the preparation of the Selected Information;
- performing analytical procedures to identify any unusual or unexpected movements in the year;
- selected limited substantive testing, including agreeing a sample of the Selected Information to source documentation;
- considering the appropriateness of the carbon conversion factor calculations and other unit conversion factor calculations used with reference to widely recognised and established conversion factors;
- re-performing a selection of the calculations used to prepare the Selected Information; and
- reading the Report and narrative in the Report accompanying the Selected Information regarding the Reporting Criteria, and for consistency with our findings.
The work performed in a limited assurance engagement varies in nature and timing from, and is less in extent than for, a reasonable assurance engagement. Consequently, the level of assurance obtained in a limited assurance engagement is substantially lower than the assurance that would have been obtained had a reasonable assurance engagement been performed.
</t>
    </r>
    <r>
      <rPr>
        <b/>
        <sz val="9"/>
        <color theme="3"/>
        <rFont val="Vodafone Rg"/>
        <family val="2"/>
        <scheme val="major"/>
      </rPr>
      <t>This report’s intended use</t>
    </r>
    <r>
      <rPr>
        <sz val="9"/>
        <color theme="3"/>
        <rFont val="Vodafone Rg"/>
        <family val="2"/>
        <scheme val="major"/>
      </rPr>
      <t xml:space="preserve">
This assurance report is made solely to Vodafone in accordance with the terms of the engagement contract between us. Those terms permit disclosure to other parties, solely for the purpose of Vodafone showing that it has obtained an independent assurance report in connection with the Selected Information.
We have not considered the interest of any other party in the Selected Information. To the fullest extent permitted by law, we accept no responsibility and deny any liability to any party other than Vodafone for our work, for this assurance report or for the conclusions we have reached.</t>
    </r>
  </si>
  <si>
    <t>KPMG LLP</t>
  </si>
  <si>
    <t>Chartered Accountants</t>
  </si>
  <si>
    <t>London</t>
  </si>
  <si>
    <t>The maintenance and integrity of the Vodafone website is the responsibility of the Directors of Vodafone; the work carried out by us does not involve consideration of these matters and, accordingly, we accept no responsibility for any changes that may have occurred to the reported Selected Information, Reporting Criteria or Report presented on Vodafone’s website since the date of our report.</t>
  </si>
  <si>
    <t>Appendix 1 – Selected Information</t>
  </si>
  <si>
    <t>The KPIs that constitutes the Selected Information are listed below. The information in this Appendix needs to be read together with the limited assurance report and the Reporting Criteria.</t>
  </si>
  <si>
    <t>KPI</t>
  </si>
  <si>
    <t>Unit</t>
  </si>
  <si>
    <t>Assured Value</t>
  </si>
  <si>
    <t>Total Scope 1 emissions</t>
  </si>
  <si>
    <t>Million t CO2e</t>
  </si>
  <si>
    <t>Total Scope 2 emissions (location based)</t>
  </si>
  <si>
    <t>Total Scope 2 emissions (market based)</t>
  </si>
  <si>
    <t>Total GHG emissions: Scope 1 and Scope 2 (location based)</t>
  </si>
  <si>
    <t>Total GHG emissions: Scope 1 and Scope 2 (market based)</t>
  </si>
  <si>
    <t>Scope 3 emissions (air travel)</t>
  </si>
  <si>
    <t>Percentage of total purchased electricity that comes from renewable sources</t>
  </si>
  <si>
    <t>%</t>
  </si>
  <si>
    <t>Total emissions avoided as a consequence of IoT technologies and services</t>
  </si>
  <si>
    <t>% of women in management and senior leadership roles</t>
  </si>
  <si>
    <t>Number of M-Pesa customers</t>
  </si>
  <si>
    <t>Million</t>
  </si>
  <si>
    <t>Number of unique users accessing Vodafone’s V-hub service (cumulative)</t>
  </si>
  <si>
    <t>Subject matter information (Appendix 1)</t>
  </si>
  <si>
    <t>The Underlying Subject Matter and Subject Matter Information are listed here.  The information in this Appendix needs to be read together with the attached limited assurance report and the Reporting Criteria.</t>
  </si>
  <si>
    <t>Underlying Subject Matter</t>
  </si>
  <si>
    <t>Pillar</t>
  </si>
  <si>
    <t>Metric</t>
  </si>
  <si>
    <t>Percentage of women in management and senior leadership roles</t>
  </si>
  <si>
    <t>million</t>
  </si>
  <si>
    <r>
      <t>million tonnes CO</t>
    </r>
    <r>
      <rPr>
        <vertAlign val="subscript"/>
        <sz val="9.5"/>
        <color theme="3"/>
        <rFont val="Vodafone Rg"/>
        <family val="2"/>
        <scheme val="major"/>
      </rPr>
      <t>2</t>
    </r>
    <r>
      <rPr>
        <sz val="9.5"/>
        <color theme="3"/>
        <rFont val="Vodafone Rg"/>
        <family val="2"/>
        <scheme val="major"/>
      </rPr>
      <t>e</t>
    </r>
  </si>
  <si>
    <t xml:space="preserve">Total Scope 2 emissions (location-based) </t>
  </si>
  <si>
    <t xml:space="preserve">Total Scope 2 emissions (market-based) </t>
  </si>
  <si>
    <t xml:space="preserve">Total GHG emissions: Scope 1 and Scope 2 (location-based) </t>
  </si>
  <si>
    <t xml:space="preserve">Total GHG emissions: Scope 1 and Scope 2 (market-based) </t>
  </si>
  <si>
    <t>Number of unique users accessing Vodafone’s V-Hub service (cumulative)</t>
  </si>
  <si>
    <t>Performance data included in the scope of this Report:
– our operating companies in the countries where we had operational control as of 31 March 2022: Albania, Czech Republic, Egypt, Germany, Ghana, Greece, Hungary, Ireland, Italy, Portugal, Romania, Spain, Turkey, the UK, Vodacom in South Africa and Vodacom Group’s subsidiaries in the DRC, Lesotho, Mozambique and Tanzania; and
– operations under Vodafone Global Enterprise and Vodafone Group Services.
Performance data excluded from the scope of this Report:
– joint ventures where Vodafone does not have operational control: VodafoneZiggo in the Netherlands, Vodafone Hutchinson Australia, Vodafone Idea and Indus Towers in India and our associate Safaricom in Kenya;
– Partner Market networks in which Vodafone neither has any equity interests nor holds an operating licence, including those Partner Markets that operate under the Vodafone brand;
– countries in which we are required to hold an operating licence in order to provide local customer support to multinational enterprise customers but where we neither own nor operate any licensed telecommunications network infrastructure; and
– retail stores that are Vodafone-branded by way of franchise and exclusive dealer arrangements but are not owned or operated by Vodafone.
Exceptions:
– our M-Pesa customer numbers and our 20 million women in Africa and Turkey target, which both include our associate Safaricom in Kenya; and
– our V-hub unique user number and target, which include VodafoneZiggo in the Netherlands.
Setting revised baselines after acquisitions, disposals and changes in operational control
The inclusion or exclusion of data from business units that have been acquired or sold, or where there is change in operational control (for example, through a merger), is determined by the date that the transaction in question is formally concluded with all approvals received.
Our policy on environmental data reporting is to include performance data from newly acquired businesses at the end of their first full year of new ownership. In terms of setting a revised baseline to reflect acquisitions, disposals or a change of control, our policy is that:
– acquisitions are built into the baseline using either actual or estimated data at the end of their first full year as a controlled subsidiary;
– disposals are removed from the baseline in the year of disposal; and
– any identified errors &gt;1% of the Group total are re-baselined wherever possible.</t>
  </si>
  <si>
    <t>This section of the Report outlines the basis of preparation of the key ESG performance indicators (KPIs).</t>
  </si>
  <si>
    <r>
      <rPr>
        <b/>
        <sz val="14"/>
        <color theme="4"/>
        <rFont val="Vodafone Rg"/>
        <family val="2"/>
        <scheme val="major"/>
      </rPr>
      <t>Planet</t>
    </r>
    <r>
      <rPr>
        <sz val="9.5"/>
        <color theme="3"/>
        <rFont val="Vodafone Rg"/>
        <family val="2"/>
        <scheme val="major"/>
      </rPr>
      <t xml:space="preserve">
</t>
    </r>
    <r>
      <rPr>
        <b/>
        <sz val="9.5"/>
        <color theme="3"/>
        <rFont val="Vodafone Rg"/>
        <family val="2"/>
        <scheme val="major"/>
      </rPr>
      <t>Overview</t>
    </r>
    <r>
      <rPr>
        <sz val="9.5"/>
        <color theme="3"/>
        <rFont val="Vodafone Rg"/>
        <family val="2"/>
        <scheme val="major"/>
      </rPr>
      <t xml:space="preserve">
We report energy and GHG emissions data for
the following indicators:
– energy consumption by fuel source (in GWh);
– energy consumption by type (in GWh);
– renewable electricity consumption (as a percentage of total grid electricity);
– Scope 1 GHG emissions (in carbon dioxide equivalent (CO2e));
– Scope 2 GHG emissions (in CO2e) using both the location and market-based methods of calculation;
– Scope 3 GHG emissions (in CO2e);
– total GHG emissions Scope 1 and 2 (in CO2e); and
– total GHG emissions per unit of revenue (in tonnes CO2e/€M revenue).
</t>
    </r>
    <r>
      <rPr>
        <b/>
        <sz val="9.5"/>
        <color theme="3"/>
        <rFont val="Vodafone Rg"/>
        <family val="2"/>
        <scheme val="major"/>
      </rPr>
      <t>Standards and guidance</t>
    </r>
    <r>
      <rPr>
        <sz val="9.5"/>
        <color theme="3"/>
        <rFont val="Vodafone Rg"/>
        <family val="2"/>
        <scheme val="major"/>
      </rPr>
      <t xml:space="preserve">
Our methodology for the reporting of GHG emissions has been developed using the following guidance and standards:
– GHG Protocol standards and guidance, including the Corporate Standard, Scope 2 Guidance and Scope 3 Calculation Guidance;
– CDP guidance including the 2019 Climate Change Responders Pack and the Technical Note on Accounting of Scope 2 Emissions; and
– the Climate Disclosure Standards Board Climate Change Reporting Framework.
</t>
    </r>
    <r>
      <rPr>
        <b/>
        <sz val="9.5"/>
        <color theme="3"/>
        <rFont val="Vodafone Rg"/>
        <family val="2"/>
        <scheme val="major"/>
      </rPr>
      <t>Data gathering process and methods</t>
    </r>
    <r>
      <rPr>
        <sz val="9.5"/>
        <color theme="3"/>
        <rFont val="Vodafone Rg"/>
        <family val="2"/>
        <scheme val="major"/>
      </rPr>
      <t xml:space="preserve">
The scope of the data collected is based on an operational control method. This is defined as Sites where we have control over the operations on how energy is being used (and therefore associated services).
We use an electronic data collection process to gather our data. In the majority of the countries where we operate, energy usage data is based on invoices from our energy suppliers. In some countries, those bills are based on the supplier’s estimated readings.
Where data does not match our reporting period exactly – for example, where we only have 11 months of data – we forecast this information by extrapolation. This is typically calculated on a pro-rata basis. For sites where energy invoices are unavailable, we estimate this information based on typical site consumption.
Increasingly, we measure our energy consumption through smart metering, a technology that uses mobile communications to collect real-time consumption data from energy meters.
</t>
    </r>
  </si>
  <si>
    <r>
      <rPr>
        <b/>
        <sz val="9.5"/>
        <color theme="3"/>
        <rFont val="Vodafone Rg"/>
        <family val="2"/>
        <scheme val="major"/>
      </rPr>
      <t>Renewable electricity definition</t>
    </r>
    <r>
      <rPr>
        <sz val="9.5"/>
        <color theme="3"/>
        <rFont val="Vodafone Rg"/>
        <family val="2"/>
        <scheme val="major"/>
      </rPr>
      <t xml:space="preserve">
Our figures for renewable electricity include all renewable electricity from third-party renewable suppliers which is traceable to Vodafone through a signed contract or provision of surrendered renewable energy certificates (RECs). The figures exclude any renewables for which RECs have been passed on and retired by a third party.
</t>
    </r>
    <r>
      <rPr>
        <b/>
        <u/>
        <sz val="9.5"/>
        <color theme="3"/>
        <rFont val="Vodafone Rg"/>
        <family val="2"/>
        <scheme val="major"/>
      </rPr>
      <t>Scope 1</t>
    </r>
    <r>
      <rPr>
        <sz val="9.5"/>
        <color theme="3"/>
        <rFont val="Vodafone Rg"/>
        <family val="2"/>
        <scheme val="major"/>
      </rPr>
      <t xml:space="preserve">
These are emissions within our direct control and include those from:
– diesel, petrol and other fuel used by cars and commercial vehicles owned by Vodafone or leased for six months or more;
– natural gas and other heating fuels used for space heating and hot water in our premises;
– diesel and petrol used for generators in off-grid areas, or where back-up capacity is required; and
– fugitive releases of refrigerants or fire suppressants used for air-conditioning or fire control systems in network buildings and offices.
Conversion factors from the UK government’s Department for Business, Energy and Industrial Strategy have been used to calculate GHG emissions from other fuel sources such as diesel, petrol, natural gas and fuel oil as well as those from vehicles. A conversion efficiency of 30% has been used for diesel generators.
</t>
    </r>
    <r>
      <rPr>
        <b/>
        <u/>
        <sz val="9.5"/>
        <color theme="3"/>
        <rFont val="Vodafone Rg"/>
        <family val="2"/>
        <scheme val="major"/>
      </rPr>
      <t>Scope 2</t>
    </r>
    <r>
      <rPr>
        <sz val="9.5"/>
        <color theme="3"/>
        <rFont val="Vodafone Rg"/>
        <family val="2"/>
        <scheme val="major"/>
      </rPr>
      <t xml:space="preserve">
These are emissions from electricity (and heat/steam) purchased to power our networks, technology centres, offices and retail stores.
We report two different Scope 2 emission values: one using a ‘location-based’ method and one using a ‘market-based’ method. The location-based method involves using an average emissions factor that relates to the grid on which energy consumption occurs. This usually relates to a country-level electricity emissions factor. The market-based method applies if the company has operations in any markets where energy certificates or supplier-specific information are available. The method involves using an emissions factor that is specific to the electricity purchased. We have reported Scope 2 figures using both the location-based and market-based methodologies.
The following external factors have been used to calculate our market-based emissions.</t>
    </r>
  </si>
  <si>
    <t>Local market</t>
  </si>
  <si>
    <t>Source</t>
  </si>
  <si>
    <t>Date of source</t>
  </si>
  <si>
    <r>
      <t>Conversion factor (kg CO</t>
    </r>
    <r>
      <rPr>
        <b/>
        <vertAlign val="subscript"/>
        <sz val="9.5"/>
        <color theme="0"/>
        <rFont val="Vodafone Rg"/>
        <family val="2"/>
        <scheme val="major"/>
      </rPr>
      <t>2</t>
    </r>
    <r>
      <rPr>
        <b/>
        <sz val="9.5"/>
        <color theme="0"/>
        <rFont val="Vodafone Rg"/>
        <family val="2"/>
        <scheme val="major"/>
      </rPr>
      <t>e/kWh)</t>
    </r>
  </si>
  <si>
    <t>Supplier Factor</t>
  </si>
  <si>
    <t> 2021/22</t>
  </si>
  <si>
    <t>Zero</t>
  </si>
  <si>
    <t>Supplier factor</t>
  </si>
  <si>
    <t xml:space="preserve">Zero </t>
  </si>
  <si>
    <t>DRC</t>
  </si>
  <si>
    <t>IEA</t>
  </si>
  <si>
    <t> 2021</t>
  </si>
  <si>
    <t> 0.44</t>
  </si>
  <si>
    <t xml:space="preserve">Supplier factor </t>
  </si>
  <si>
    <t>IEA (for South Africa)</t>
  </si>
  <si>
    <t> Zero</t>
  </si>
  <si>
    <t>Supplier factors</t>
  </si>
  <si>
    <t>Zero and 0.210</t>
  </si>
  <si>
    <r>
      <rPr>
        <b/>
        <sz val="9.5"/>
        <color rgb="FF4A4D4E"/>
        <rFont val="Vodafone Rg"/>
        <family val="2"/>
        <scheme val="major"/>
      </rPr>
      <t>Location-based emissions</t>
    </r>
    <r>
      <rPr>
        <sz val="9.5"/>
        <color rgb="FF4A4D4E"/>
        <rFont val="Vodafone Rg"/>
        <family val="2"/>
        <scheme val="major"/>
      </rPr>
      <t xml:space="preserve">
Emissions are calculated using a kWh to CO2e conversion factor provided by the IEA for the calendar year 2020 was used where available and 2019 when 2020 was not available.  This was the latest dataset available at the time of publication.
</t>
    </r>
    <r>
      <rPr>
        <b/>
        <sz val="9.5"/>
        <color rgb="FF4A4D4E"/>
        <rFont val="Vodafone Rg"/>
        <family val="2"/>
        <scheme val="major"/>
      </rPr>
      <t>Market-based emissions</t>
    </r>
    <r>
      <rPr>
        <sz val="9.5"/>
        <color rgb="FF4A4D4E"/>
        <rFont val="Vodafone Rg"/>
        <family val="2"/>
        <scheme val="major"/>
      </rPr>
      <t xml:space="preserve">
Emissions are calculated using a kWh to CO2e conversion factor based on one of the following sources (in order of priority):
– supplier conversion factors specific to our contract; these include some markets where supplies are 100% renewable, and where this is this case, we have sought evidence of singularity of supply; 
– residual mix figures for 2020 – where the conversion factor reflects the removal of certificates, contracts and supplier-specific factors claimed by other organisations; and
– location-based conversion factors as described above.
</t>
    </r>
    <r>
      <rPr>
        <b/>
        <u/>
        <sz val="9.5"/>
        <color rgb="FF4A4D4E"/>
        <rFont val="Vodafone Rg"/>
        <family val="2"/>
        <scheme val="major"/>
      </rPr>
      <t>Scope 3</t>
    </r>
    <r>
      <rPr>
        <sz val="9.5"/>
        <color rgb="FF4A4D4E"/>
        <rFont val="Vodafone Rg"/>
        <family val="2"/>
        <scheme val="major"/>
      </rPr>
      <t xml:space="preserve">
With the Carbon Trust, we have conducted an in-depth analysis of our Scope 3 emissions. These are indirect emissions that we do not directly control but that we may be able to influence. They include emissions from our suppliers in providing us with goods and services; emissions from our joint ventures where do we not have full operational control; and emissions associated with the use of our products and services by our customers.
The GHG Protocol Scope 3 Standard defines 15 categories of emissions as detailed in the table below. We have undertaken a qualitative assessment of the extent to which we can influence and reduce emissions in the most material categories.
For this year’s reporting, methodological changes have been made with the aim of improving data quality and estimation approach. These changes primarily focused on estimating category 1 emissions with supplier- and product-specific data for a broader range of procurement categories and updating device data used for estimation of category 11, use of sold products. Furthermore, additional categories were estimated this reporting period for completeness of the scope 3 footprint, although these have been estimated to contribute a small portion of Vodafone’s total scope 3 footprint. As further improvements are made to the methodology over time, it may be necessary to re-baseline previous year’s footprints for comparability. Further details of the methodology and results for each relevant category are also shown.</t>
    </r>
  </si>
  <si>
    <t>GHG Protocol category</t>
  </si>
  <si>
    <t>What does this mean for Vodafone?</t>
  </si>
  <si>
    <t>Emissions</t>
  </si>
  <si>
    <t>Methodology for assessment</t>
  </si>
  <si>
    <t>Ability to influence</t>
  </si>
  <si>
    <r>
      <t>(million tCO</t>
    </r>
    <r>
      <rPr>
        <b/>
        <vertAlign val="subscript"/>
        <sz val="9.5"/>
        <color theme="0"/>
        <rFont val="Vodafone Rg"/>
        <family val="2"/>
        <scheme val="major"/>
      </rPr>
      <t>2</t>
    </r>
    <r>
      <rPr>
        <b/>
        <sz val="9.5"/>
        <color theme="0"/>
        <rFont val="Vodafone Rg"/>
        <family val="2"/>
        <scheme val="major"/>
      </rPr>
      <t>e)</t>
    </r>
  </si>
  <si>
    <t>Purchased goods and services;</t>
  </si>
  <si>
    <t>Emissions from the extraction, production and transportation of goods and services purchased by Vodafone (includes capitalised goods and services).</t>
  </si>
  <si>
    <t>Previously, calculated using an environmentally extended economic input-output approach – this uses macro-economic modelling to determine the GDP value of different sectors of the economy. By multiplying these emission factors by the amount we spend on goods and services in each sector, we can obtain a rough estimate of our emissions for purchased goods and services. 
For this year’s calculation, the above spend based estimation approach has been complemented by supplier-specific data and product-specific data. For approximately 10 distinct service-based suppliers, CDP data has been used to obtain a supplier-specific tCO2e/mUSD intensity emission factor, these emission factors were then multiplied by the amount of  supplier spend. Product-specific data has been used for handset devices. A cradle-to-gate PCF has been estimated from ECO-RATING data per a handset, and multiplied by the number of handsets purchased.</t>
  </si>
  <si>
    <t>High for some suppliers, more limited for others</t>
  </si>
  <si>
    <t>Emissions from the extraction, production and transportation of fuels and energy purchased by Vodafone and not already included in Scopes 1 and 2. It includes emissions from electricity transmission and distribution.</t>
  </si>
  <si>
    <t xml:space="preserve">Calculation consistent with previous year. Upstream fuel and energy emissions are calculated by applying emission factors produced by the UK Department for Environment, Food and Rural Affairs (DEFRA) to Vodafone fuel and energy consumption data. </t>
  </si>
  <si>
    <t>Moderate</t>
  </si>
  <si>
    <t xml:space="preserve">Upstream transportation and distribution </t>
  </si>
  <si>
    <t>Transportation and distribution of products purchased by the reporting company in the reporting year between tier 1 suppliers and our own operations.</t>
  </si>
  <si>
    <t xml:space="preserve">This was a new category calculation. Calculated by estimating the weight of products purchased based on desk-based research, and multiplying this by the distance between China and the top 5 countries of purchased goods. A modal split of 5% air freight and 95% shipping has been assumed and average DEFRA emission factors for freight have been applied to estimate emissions. </t>
  </si>
  <si>
    <t>Waste generated in operations</t>
  </si>
  <si>
    <t>Disposal and treatment of waste generated by our activities.</t>
  </si>
  <si>
    <t>Calculation consistent with previous year. Calculated by applying emission factors from DEFRA to data for waste generated by Vodafone ready for treatment and disposal.</t>
  </si>
  <si>
    <t>High</t>
  </si>
  <si>
    <t>Business travel</t>
  </si>
  <si>
    <t>Transportation of employees for business-related flights.</t>
  </si>
  <si>
    <t>Emissions have been calculated by the Carbon Trust. They obtain from Vodafone’s third party booking provider the kilometres travelled by employees for business flights, and applying DEFRA emissions factors. The emissions factors are available, for most ticket classes, in four categories: domestic (UK internal), international (non-UK), and long-haul and short-haul (to/from UK). Where DEFRA emissions factors are not available for a particular ticket class and category, the Carbon Trust has used appropriate proxies to estimate the emissions.</t>
  </si>
  <si>
    <t>Transportation of employees for business-related travel (excluding flights)</t>
  </si>
  <si>
    <t>Calculated from Vodafone’s procurement spend, by applying appropriate EEIO conversion factors. Spend items include rail travel, accommodation, and other transportation.</t>
  </si>
  <si>
    <t>Employee commuting</t>
  </si>
  <si>
    <t>Transportation of employees between their homes and worksites during the reporting year</t>
  </si>
  <si>
    <t>This was a new category calculation. Calculated by multiplying the total number of employees per a country by the estimated average distance travelled per day, estimated number of working days per year, estimated proportion travelling by a particular mode of travel, and the DEFRA emission factor for mode of transport.</t>
  </si>
  <si>
    <t>Operation of assets leased by Vodafone, including third-party network sites. This includes the relevant sites leased from tower companies in Greece (Victus), Tanzania, Ghana and the UK (CTIL).</t>
  </si>
  <si>
    <t>Calculation consistent with previous year. Emissions have been estimated either by dividing the cost of electricity and diesel for these sites by unit price/kWh, or by extrapolating based on the number of leased sites and an average emission value per site obtained from Vodafone-owned sites.</t>
  </si>
  <si>
    <t>Downstream transportation and distribution</t>
  </si>
  <si>
    <t>Not calculated as this category is not material.</t>
  </si>
  <si>
    <t>Processing of sold products</t>
  </si>
  <si>
    <t>Not relevant to Vodafone as we do not produce products for further processing.</t>
  </si>
  <si>
    <t>Emissions from the use of goods and services sold by Vodafone, principally from the energy used by network equipment, such as routers, and the energy required to charge mobile devices.</t>
  </si>
  <si>
    <t xml:space="preserve">Previously, calculated by multiplying the number of products sold, by the energy usage for that product category over its estimated lifetime and the IEA electricity emission factor for the country. For this year’s calculation, the above approach has been complemented with the use of ECO-RATING data, to estimate the use phase for handset devices. </t>
  </si>
  <si>
    <t>Low</t>
  </si>
  <si>
    <t>End-of-life treatment of sold products</t>
  </si>
  <si>
    <t>Waste disposal and treatment of products sold by the reporting company at the end of their life</t>
  </si>
  <si>
    <t xml:space="preserve">This was a new category calculation. Calculated by estimating the weight of products sold based on desk-based research, and multiplying this by the total number of products sold. Total tonnage of waste has been allocated to end of fate using country averages for Vodafone’s top five markets. DEFRA emission factors were then applied to tonnage of waste to estimate emissions.  </t>
  </si>
  <si>
    <t>Downstream leased assets</t>
  </si>
  <si>
    <t>Not relevant to Vodafone as we do not have equipment or assets that we own and lease to third parties.</t>
  </si>
  <si>
    <t>Franchises</t>
  </si>
  <si>
    <t>Operation of franchises in the reporting year, not included in Scope 1 or 2.</t>
  </si>
  <si>
    <t xml:space="preserve">This was a new category calculation. Calculated by multiplying average emissions per a retail store by the number of franchise retail stores. </t>
  </si>
  <si>
    <t>Moderate  </t>
  </si>
  <si>
    <t>Investments</t>
  </si>
  <si>
    <t>Operation of investments not included in Scope 1 or 2 – our joint ventures in Australia, Kenya, India and the Netherlands.</t>
  </si>
  <si>
    <t>Calculation consistent with previous year. For joint ventures in Australia, Kenya, India and the Netherlands, Scope 1 and 2 emissions are based on actuals and Scope 3 emissions are extrapolated from Vodafone’s emissions. A percentage of emissions are reported based on our equity share.</t>
  </si>
  <si>
    <r>
      <rPr>
        <b/>
        <u/>
        <sz val="9.5"/>
        <color theme="3"/>
        <rFont val="Vodafone Rg"/>
        <family val="2"/>
        <scheme val="major"/>
      </rPr>
      <t>GHG savings for customers enabled by our products and services</t>
    </r>
    <r>
      <rPr>
        <sz val="9.5"/>
        <color theme="3"/>
        <rFont val="Vodafone Rg"/>
        <family val="2"/>
        <scheme val="major"/>
      </rPr>
      <t xml:space="preserve">
Over the last few years Vodafone have been estimating the potential global carbon abatement impact of their products and services.
Carbon abatement, also known as enablement or avoided emissions, is an estimated measurement of carbon savings resulting from the use of products and services. It is specifically the measurement of the avoidance or reduction of greenhouse gas emissions that would otherwise have occurred had these connections and services in IoT use cases not been in place. 
A use case is an IoT proposition within Vodafone’s business customer portfolio that has the potential to reduce carbon emissions (e.g. Smart Metering, Fleet Management, Health-Care Monitoring).
Vodafone have been working with the Carbon Trust to define and identify these use cases, develop methodologies and estimate the associated carbon abatement impact by applying a carbon factor to each use case. 
An estimate of the carbon abatement impact for each use case is calculated by multiplying product volume (e.g. number of IoT connections) by a carbon abatement factor.
The carbon abatement factor for each use case is mainly informed by either an external study, an internal Vodafone study or documented expert assumptions. For use cases where the location of the IoT connection is relevant to the carbon abatement factor, a country-specific input is included (e.g. for Fleet Management, the carbon abatement factor includes average annual emissions for a car in the country where the IoT connection is located). For countries where insufficient data is available, proxies or other assumptions have been substituted. 
This year the following updates have been made to the calculation of this metric:
– Carbon Trust has revised the methodology and abatement factors – by updating the studies or assumptions with more recent fieldwork, the abatement factors have tended to increase
– Vodafone has reviewed their use case allocation for connections – by ensuring that more connections are accurately allocated to an IoT use case, the product volumes have tended to increase</t>
    </r>
  </si>
  <si>
    <t>IoT application</t>
  </si>
  <si>
    <t>Description</t>
  </si>
  <si>
    <t>Carbon abatement mechanism</t>
  </si>
  <si>
    <t>Carbon abatement factor</t>
  </si>
  <si>
    <t>Smart metering (Domestic)</t>
  </si>
  <si>
    <t>IoT-enabled meters, which regularly record utility consumption (gas and electricity) and communicate the information back to the energy or utility company to allow remote reporting.</t>
  </si>
  <si>
    <t>Smart meters are seen as an important tool to reduce domestic utility consumption and manage utility networks more efficiently. Many studies have demonstrated that the installation of smart meters and associated initiatives have resulted in energy consumption reductions.</t>
  </si>
  <si>
    <r>
      <t>Average electricity and gas saving assumed is 2.8% and 2% per annum</t>
    </r>
    <r>
      <rPr>
        <vertAlign val="superscript"/>
        <sz val="9.5"/>
        <color theme="3"/>
        <rFont val="Vodafone Rg"/>
        <family val="2"/>
        <scheme val="major"/>
      </rPr>
      <t>1</t>
    </r>
    <r>
      <rPr>
        <sz val="9.5"/>
        <color theme="3"/>
        <rFont val="Vodafone Rg"/>
        <family val="2"/>
        <scheme val="major"/>
      </rPr>
      <t xml:space="preserve"> respectively.</t>
    </r>
  </si>
  <si>
    <t>Smart metering (Commercial)</t>
  </si>
  <si>
    <t>As per above but for commercial properties, which often have multiple smart meters to isolate different areas of consumption.</t>
  </si>
  <si>
    <t>Smart meters in commercial properties provide visibility to building managers as to where and when an organisation is consuming energy. Smart meters have been shown to lead to energy savings, as consumption can be optimised remotely.</t>
  </si>
  <si>
    <r>
      <t>Average electricity and gas usage reduction assumed is 16.8% per annum</t>
    </r>
    <r>
      <rPr>
        <vertAlign val="superscript"/>
        <sz val="9.5"/>
        <color theme="3"/>
        <rFont val="Vodafone Rg"/>
        <family val="2"/>
        <scheme val="major"/>
      </rPr>
      <t>2</t>
    </r>
    <r>
      <rPr>
        <sz val="9.5"/>
        <color theme="3"/>
        <rFont val="Vodafone Rg"/>
        <family val="2"/>
        <scheme val="major"/>
      </rPr>
      <t>.</t>
    </r>
  </si>
  <si>
    <t>Smart Logistics &amp; Fleet Management (Bus)</t>
  </si>
  <si>
    <t>Connected telematics system that consist of an in-vehicle unit (IVU) connected to a central server. This feeds back real-time information on the GPS location of the vehicle and may include other performance metrics such as fuel consumption and driver performance.</t>
  </si>
  <si>
    <t>Connected buses can communicate with traffic light systems to prioritise bus routes, improving fuel efficiency. GPS location services can also be used to inform passengers of bus arrival times. Both features can help to increase bus patronage and improve emissions per passenger.</t>
  </si>
  <si>
    <t>Fuel saving assumed is 6%. This is applied to average annual emissions for a bus.</t>
  </si>
  <si>
    <t>Smart Logistics &amp; Fleet Management (Cars)</t>
  </si>
  <si>
    <t>Connected telematics system that consist of an IVU connected to a central server. Within a car fleet this is primarily used for satellite navigation and feedback on driver behaviour.</t>
  </si>
  <si>
    <t>Fleet management systems may be used for optimised routing and avoiding congested areas, which directly reduces fuel consumption. Telematics systems can offer real-time feedback to drivers on their driving performance and behaviour. This technology is an enabler; the efficiency gains can only be realised if the driver acts in response to the feedback.</t>
  </si>
  <si>
    <r>
      <t>Fuel saving assumed is 6%. This is applied to average annual emissions for a car</t>
    </r>
    <r>
      <rPr>
        <vertAlign val="superscript"/>
        <sz val="9.5"/>
        <color theme="3"/>
        <rFont val="Vodafone Rg"/>
        <family val="2"/>
        <scheme val="major"/>
      </rPr>
      <t>3</t>
    </r>
    <r>
      <rPr>
        <sz val="9.5"/>
        <color theme="3"/>
        <rFont val="Vodafone Rg"/>
        <family val="2"/>
        <scheme val="major"/>
      </rPr>
      <t>.</t>
    </r>
  </si>
  <si>
    <t>Smart Logistics &amp; Fleet Management (Usage based insurance)</t>
  </si>
  <si>
    <t xml:space="preserve">Usage based car insurance involves collecting data telematics from vehicles to monitor how the vehicles are driven, offering feedback to the drivers for improvement of safety, efficiency and best practice. </t>
  </si>
  <si>
    <t>Carbon savings will be due to reduced fuel consumption from improved driver behaviour as a result of feedback provided to the drivers, and the incentive for reduced insurance premiums.  There are also carbon savings due to reduced number of accidents and the emissions associated with vehicle repairs.</t>
  </si>
  <si>
    <t>Assumed saving of between 189.5 kg/CO2e and 203.7 kg/CO2e per connection</t>
  </si>
  <si>
    <t>Smart Logistics &amp; Fleet Management (Light and heavy goods vehicles)</t>
  </si>
  <si>
    <t>As per Smart Logistics &amp; Fleet Management (Cars), but applied to LGVs and HGVs. Commercial vehicle applications include optimised delivery and dispatch routing, tracking of fuel consumption and monitoring of driver performance.</t>
  </si>
  <si>
    <t>Optimised delivery and dispatch routing for goods vehicles ensures that unnecessary journeys are minimised, resulting in improved fuel efficiency. Telematics systems can offer real time feedback to drivers on their driving performance and behaviour. This technology is an enabler; the efficiency gains can only be realised if the driver acts in response to the feedback.</t>
  </si>
  <si>
    <t>Fuel saving assumed is between 2% and 10%, dependent on classification and application. This is applied to average annual emissions for an LGV or HGV.</t>
  </si>
  <si>
    <t>Smart Logistics &amp; Fleet Management (Taxis)</t>
  </si>
  <si>
    <t>Connected telematics system that consist of an in-vehicle unit (IVU) connected to a central server. This is usually connected to passenger mobile applications to locate and summon nearby taxis. Multiple users may be connected to pool journeys.</t>
  </si>
  <si>
    <t>Carbon savings are achieved by taxis having fewer miles travelled without a customer, based on optimised central control and dispatch of the taxis.</t>
  </si>
  <si>
    <r>
      <t>Uses a carbon abatement factor of 344.1 kgCO2e per connection, taken from the analysis for the Vodafone Netherlands “Environmental Profit and Loss” report</t>
    </r>
    <r>
      <rPr>
        <vertAlign val="superscript"/>
        <sz val="9.5"/>
        <color theme="3"/>
        <rFont val="Vodafone Rg"/>
        <family val="2"/>
        <scheme val="major"/>
      </rPr>
      <t>4</t>
    </r>
    <r>
      <rPr>
        <sz val="9.5"/>
        <color theme="3"/>
        <rFont val="Vodafone Rg"/>
        <family val="2"/>
        <scheme val="major"/>
      </rPr>
      <t>, which used a fuel saving figure of 5%, applied to average annual emissions for a taxi.</t>
    </r>
  </si>
  <si>
    <t>Smart Logistics &amp; Fleet Management (Smart Bin)</t>
  </si>
  <si>
    <t>IoT-enabled units within smart bins communicate with waste collection services to notify when full and also to prevent unnecessary journeys being made by waste collection vehicles.</t>
  </si>
  <si>
    <t>The primary enablement mechanism is reduced journeys by waste collection vehicles, resulting in fuel saving.</t>
  </si>
  <si>
    <r>
      <t>Abatement factor of 5kgCO₂e per smart bin was used</t>
    </r>
    <r>
      <rPr>
        <vertAlign val="superscript"/>
        <sz val="9.5"/>
        <color theme="3"/>
        <rFont val="Vodafone Rg"/>
        <family val="2"/>
        <scheme val="major"/>
      </rPr>
      <t>5</t>
    </r>
    <r>
      <rPr>
        <sz val="9.5"/>
        <color theme="3"/>
        <rFont val="Vodafone Rg"/>
        <family val="2"/>
        <scheme val="major"/>
      </rPr>
      <t>.</t>
    </r>
  </si>
  <si>
    <t>Streetlighting</t>
  </si>
  <si>
    <t>IoT-enabled street lighting allows variable levels of lighting, depending upon time of day and the extent to which people are nearby.</t>
  </si>
  <si>
    <t>The carbon saving is achieved through avoiding the use of streetlighting when it is not necessary. Lower levels of lighting may also be used in less busy areas.</t>
  </si>
  <si>
    <r>
      <t>Reduction in energy consumption of streetlights assumed is 7%</t>
    </r>
    <r>
      <rPr>
        <vertAlign val="superscript"/>
        <sz val="9.5"/>
        <color theme="3"/>
        <rFont val="Vodafone Rg"/>
        <family val="2"/>
        <scheme val="major"/>
      </rPr>
      <t>6</t>
    </r>
    <r>
      <rPr>
        <sz val="9.5"/>
        <color theme="3"/>
        <rFont val="Vodafone Rg"/>
        <family val="2"/>
        <scheme val="major"/>
      </rPr>
      <t>.</t>
    </r>
  </si>
  <si>
    <t>Electric vehicle Charging</t>
  </si>
  <si>
    <t>IoT-enabled EV charging points interact with electric vehicles or driver mobile apps to direct drivers to the most appropriate EV charging point, giving drivers the confidence to carry out more journeys in electric vehicles.</t>
  </si>
  <si>
    <t>The use of an electric vehicle over a traditional fuelled vehicle has significant carbon savings. It is assumed each electric vehicle journey provided by the charging point replaces a traditional fuel journey.</t>
  </si>
  <si>
    <r>
      <t>Annual distance driven was calculated from the charge provided by a charging point (assumed 14 kWh/day)</t>
    </r>
    <r>
      <rPr>
        <vertAlign val="superscript"/>
        <sz val="9.5"/>
        <color theme="3"/>
        <rFont val="Vodafone Rg"/>
        <family val="2"/>
        <scheme val="major"/>
      </rPr>
      <t>7</t>
    </r>
    <r>
      <rPr>
        <sz val="9.5"/>
        <color theme="3"/>
        <rFont val="Vodafone Rg"/>
        <family val="2"/>
        <scheme val="major"/>
      </rPr>
      <t>. The saving is the difference in emissions for that distance between an average petrol vehicle and an EV.</t>
    </r>
  </si>
  <si>
    <t>Health Care</t>
  </si>
  <si>
    <t>Connected devices allow chronic or high-risk patients to be monitored within their own home. This prevents excess journeys to and from hospital by both patients and healthcare professionals, as well as freeing up hospital beds.</t>
  </si>
  <si>
    <t>The emissions associated with one hospital stay are avoided by allowing the patient to remain at home. There are also the avoided emissions from not having to make the car journey to and from the hospital.</t>
  </si>
  <si>
    <r>
      <t>Assumed 21% reduction in hospital admissions</t>
    </r>
    <r>
      <rPr>
        <vertAlign val="superscript"/>
        <sz val="9.5"/>
        <color theme="3"/>
        <rFont val="Vodafone Rg"/>
        <family val="2"/>
        <scheme val="major"/>
      </rPr>
      <t>8</t>
    </r>
    <r>
      <rPr>
        <sz val="9.5"/>
        <color theme="3"/>
        <rFont val="Vodafone Rg"/>
        <family val="2"/>
        <scheme val="major"/>
      </rPr>
      <t>.</t>
    </r>
  </si>
  <si>
    <t>Call Conferencing</t>
  </si>
  <si>
    <t xml:space="preserve">Call conferencing services provided by Vodafone make use of voice telephony to allow multiple callers hold a virtual audio meeting.  </t>
  </si>
  <si>
    <t>The basis for the carbon saving is that in the absence of the call conferencing services people would have physically travelled to a meeting, and thus the saving is due to the avoided travel.</t>
  </si>
  <si>
    <t>Meeting Avoidance Factor of 36.8%, assuming on average two people per call avoided travel</t>
  </si>
  <si>
    <t>Cloud and Data Centre Hosting</t>
  </si>
  <si>
    <t>Vodafone provides a range of Cloud and Data Centre Hosting services to its customers in the following categories: Co-Location Services, Managed Hosting, Private Cloud, Public Cloud, Storage Platforms.</t>
  </si>
  <si>
    <t>The carbon savings are due to efficiencies of operation within a dedicated managed data centre environment, compared to on premise computing facilities. These efficiencies are primarily due to increased utilisation of servers through virtualisation, and improved PUE.</t>
  </si>
  <si>
    <t>Assumptions used on average server power, virtualisation ratio, customer and Vodafone PUE factors.</t>
  </si>
  <si>
    <t xml:space="preserve">1. https://publications.parliament.uk/pa/cm201617/cmselect/cmsctech/161/16107.htm#_idTextAnchor031 </t>
  </si>
  <si>
    <t>2. Average figure used from a selection of case studies varying from 7.5% to 25%</t>
  </si>
  <si>
    <t>https://www.betterbuildingspartnership.co.uk/sites/default/files/media/attachment/bbp-better-metering-toolkit.pdf</t>
  </si>
  <si>
    <t>https://www.vodafone.com/business/media/document/vodafone_m2m_case_study_asb_bank.pdf.pdf</t>
  </si>
  <si>
    <t>3. Various published and unpublished studies indicate savings from 5-15%, dependant on level of intervention. Examples of some published sources:</t>
  </si>
  <si>
    <t>http://www.energysavingtrust.org.uk/businesses/sites/default/files/Telematics.pdf</t>
  </si>
  <si>
    <t>http://www.fiag.co.uk/wp-content/uploads/2014/11/FIAG-Telematics-Explained-white-paper.pdf</t>
  </si>
  <si>
    <t>https://www.mixtelematics.com/blog/5-ways-telematics-reduces-fuel-costs</t>
  </si>
  <si>
    <t xml:space="preserve">4. https://www.vodafone.nl/_assets/downloads/algemeen/environmental_profit_and_loss_account_2014_2015.pdf </t>
  </si>
  <si>
    <t xml:space="preserve">5. Abatement factor derived from GeSI Mobile Carbon Impact Report: https://www.gesi.org/research/gesi-mobile-carbon-impact </t>
  </si>
  <si>
    <t>Original case Smart Bin case study:</t>
  </si>
  <si>
    <t>   https://www.vodafone.com/business/news-and-insights/case-study/vodafone-and-mic-o-data-help-local-councils-to-reduce-costs-and-encourage-sustainability-with-smart-waste-management</t>
  </si>
  <si>
    <t>6. Transport for London, Energy Efficiency Street Lighting Programme (EESLP) FAQs</t>
  </si>
  <si>
    <t xml:space="preserve">7. Transport for London, EV Infrastructure Delivery Plan, Nov 2020. https://lruc.content.tfl.gov.uk/london-electric-vehicle-infrastructure-delivery-plan-one-year-on-november-2020.pdf </t>
  </si>
  <si>
    <t xml:space="preserve">8. Remote monitoring reduces healthcare use and improves quality of care in heart failure patients with implantable defibrillators, https://pubmed.ncbi.nlm.nih.gov/22626743/   </t>
  </si>
  <si>
    <r>
      <rPr>
        <b/>
        <sz val="9.5"/>
        <color theme="3"/>
        <rFont val="Vodafone Rg"/>
        <family val="2"/>
        <scheme val="major"/>
      </rPr>
      <t>Data Quality</t>
    </r>
    <r>
      <rPr>
        <sz val="9.5"/>
        <color theme="3"/>
        <rFont val="Vodafone Rg"/>
        <family val="2"/>
        <scheme val="major"/>
      </rPr>
      <t xml:space="preserve">
Where possible, calculations are based on primary and secondary data, prioritizing the use of available primary data. In the absence of the required data, appropriate modelled data derived from sampling, proxies and assumptions has been used. 
</t>
    </r>
    <r>
      <rPr>
        <b/>
        <sz val="9.5"/>
        <color theme="3"/>
        <rFont val="Vodafone Rg"/>
        <family val="2"/>
        <scheme val="major"/>
      </rPr>
      <t xml:space="preserve">Transparency    </t>
    </r>
    <r>
      <rPr>
        <sz val="9.5"/>
        <color theme="3"/>
        <rFont val="Vodafone Rg"/>
        <family val="2"/>
        <scheme val="major"/>
      </rPr>
      <t xml:space="preserve">
Transparency is crucial for avoided emissions assessments. Therefore, this methodology document provides a summary of the calculation process by use case and documents the assumptions and data sources used. 
</t>
    </r>
    <r>
      <rPr>
        <b/>
        <sz val="9.5"/>
        <color theme="3"/>
        <rFont val="Vodafone Rg"/>
        <family val="2"/>
        <scheme val="major"/>
      </rPr>
      <t>Attribution</t>
    </r>
    <r>
      <rPr>
        <sz val="9.5"/>
        <color theme="3"/>
        <rFont val="Vodafone Rg"/>
        <family val="2"/>
        <scheme val="major"/>
      </rPr>
      <t xml:space="preserve">
It is important to highlight that the contributing technologies assessed are often only one component enabling the carbon saving solution. As such, Vodafone should not uniquely claim all the avoided emissions of the enabling technology, but rather acknowledge that its product or service is part of a system with many components that act in concert to enable the avoided emissions.
</t>
    </r>
    <r>
      <rPr>
        <b/>
        <sz val="9.5"/>
        <color theme="3"/>
        <rFont val="Vodafone Rg"/>
        <family val="2"/>
        <scheme val="major"/>
      </rPr>
      <t>Review process</t>
    </r>
    <r>
      <rPr>
        <sz val="9.5"/>
        <color theme="3"/>
        <rFont val="Vodafone Rg"/>
        <family val="2"/>
        <scheme val="major"/>
      </rPr>
      <t xml:space="preserve">
The calculations follow a review process to ensure a correct and conservative approach has been taken, and all calculations are periodically reviewed and updated if necessary.		</t>
    </r>
  </si>
  <si>
    <r>
      <rPr>
        <b/>
        <sz val="14"/>
        <color theme="4"/>
        <rFont val="Vodafone Rg"/>
        <family val="2"/>
        <scheme val="major"/>
      </rPr>
      <t>Inclusion for All</t>
    </r>
    <r>
      <rPr>
        <sz val="9.5"/>
        <color theme="3"/>
        <rFont val="Vodafone Rg"/>
        <family val="2"/>
        <scheme val="major"/>
      </rPr>
      <t xml:space="preserve">
</t>
    </r>
    <r>
      <rPr>
        <b/>
        <u/>
        <sz val="9.5"/>
        <color theme="3"/>
        <rFont val="Vodafone Rg"/>
        <family val="2"/>
        <scheme val="major"/>
      </rPr>
      <t>4G population coverage</t>
    </r>
    <r>
      <rPr>
        <sz val="9.5"/>
        <color theme="3"/>
        <rFont val="Vodafone Rg"/>
        <family val="2"/>
        <scheme val="major"/>
      </rPr>
      <t xml:space="preserve">
This KPI measures the proportion of the nationwide population that is within range of a 4G mobile network with sufficient radio signal strength in outdoor scenarios for a user’s mobile device to remain connected to the network and be able to receive downstream (from the Internet to the device) data at a throughput rate of at least 1Mbps. 
A data rate of at least 1Mbps is perceived as the minimum required for users to connect to the Internet for the purposes of web-browsing, using online applications as well as provide a basic level of video streaming.
Since the data rate on a mobile device is directly linked to the radio signal strength it receives, we are able to calculate the minimum signal strength required to support the minimum threshold of 1Mbps.
We use radio planning tools to map out the population spread and densities as well as terrain criteria by using 3rd party databases containing this information for a specific country or region. We use this tool to identify optimum locations to build a new radio base station site as well as optimise the existing network to ensure our customers enjoy a reliable and consistent data experience.
By mapping all our radio base station sites and their individual technical characteristics such as antenna direction and radio signal strength for example within the tool, we are able to calculate the proportion of the population within a country or geographic area who will typically obtain sufficient radio signal strength for their device to maintain a downstream data rate of at least 1Mbps.</t>
    </r>
  </si>
  <si>
    <r>
      <rPr>
        <b/>
        <u/>
        <sz val="9.5"/>
        <color theme="3"/>
        <rFont val="Vodafone Rg"/>
        <family val="2"/>
        <scheme val="major"/>
      </rPr>
      <t>M-Pesa (or equivalent) customers</t>
    </r>
    <r>
      <rPr>
        <sz val="9.5"/>
        <color theme="3"/>
        <rFont val="Vodafone Rg"/>
        <family val="2"/>
        <scheme val="major"/>
      </rPr>
      <t xml:space="preserve">
In 2007, together with our Kenyan associate, Safaricom, we developed the first mobile money transfer service, M-Pesa. This is a simple, secure, cheap and convenient solution now offered to customers across seven markets: the Democratic Republic of Congo, Egypt, Ghana, India, Kenya, Lesotho, Mozambique and Tanzania. The service enables customers to safely and securely send, receive and store money via a basic mobile phone and, more recently in some markets, using a smartphone app.
In most markets, this solution is branded as M-Pesa. However, in some markets (e.g. Egypt) the same mobile money transfer service is branded as ‘VF Cash’.
M-Pesa (or equivalent) customers are defined as those who have used their account (to check their balance or to initiate a financial transaction) within the last 30 days. This number of 30-day active customers is measured at a point in time, i.e. as at the end of the financial year.</t>
    </r>
  </si>
  <si>
    <r>
      <rPr>
        <b/>
        <u/>
        <sz val="9.5"/>
        <color theme="3"/>
        <rFont val="Vodafone Rg"/>
        <family val="2"/>
        <scheme val="major"/>
      </rPr>
      <t>Percentage of women in management and senior leadership roles</t>
    </r>
    <r>
      <rPr>
        <sz val="9.5"/>
        <color theme="3"/>
        <rFont val="Vodafone Rg"/>
        <family val="2"/>
        <scheme val="major"/>
      </rPr>
      <t xml:space="preserve">
Calculation of progress against our target of 40% women in management and senior leadership roles includes the diversity figures for all management bands. Vodafone’s definition of ‘management’ is aligned with the Willis Towers Watson guidance. The methodology refers to a management role as:
– The primary focus or purpose of the job and its key responsibilities relate to the management of people, projects, programmes, or processes; 
– Incumbents’ performance objectives are primarily focused on the work of the team, unit, project, programme or process that is being managed; and
– For people manager jobs, incumbents have full hire, fire, performance review, and pay decision-making accountability.
The diversity figures are based on the number of employees (full-time/part-time) as at the end of the financial year. These numbers are not pro-rated. An employee is defined as a person with an employee (as opposed to consultant or contractor) relationship with Vodafone (or its operating companies), who is paid by Vodafone (or its operating companies) through the payroll. This includes graduates and people on international assignments as well as people on work experience who are on the payroll or have been at Vodafone (or an operating company) for longer than six months. The numbers exclude pensioners and non-employees.</t>
    </r>
  </si>
  <si>
    <r>
      <rPr>
        <b/>
        <u/>
        <sz val="9.5"/>
        <color theme="3"/>
        <rFont val="Vodafone Rg"/>
        <family val="2"/>
        <scheme val="major"/>
      </rPr>
      <t>Progress against the goal of bringing the benefits of mobile to an additional 20 million women in Africa and Turkey by 2025</t>
    </r>
    <r>
      <rPr>
        <sz val="9.5"/>
        <color theme="3"/>
        <rFont val="Vodafone Rg"/>
        <family val="2"/>
        <scheme val="major"/>
      </rPr>
      <t xml:space="preserve">
For the purposes of this goal, the definition of a connected woman is a SIM connection that is estimated to belong to a female primary user. This goal is calculated as the number of additional connected women at the end of the ten-year target period against the initial 31 March 2016 baseline. Progress towards the ten-year target is reported at the end of each financial year.
The 20 million women target applies across nine markets where we have an operating presence and where we believe we have the greatest scope to make a difference. These are Egypt, Ghana, and Turkey plus through our sub-Saharan subsidiary Vodacom Group, DRC, Lesotho, Mozambique, South Africa, Tanzania and Kenya through our associate Safaricom.
The process used to estimate the number of women connected is as follows:
– the total number of connections (for both male and female customers) is calculated based on the closing number of active customers at the end of each financial year; and
– the percentage of female mobile customers is calculated using information from two surveys over a selection of customers in each market:
       1. the Net Promoter Score conducted across the Vodafone customer base in each local market; and
       2. the Vodafone brand tracking survey conducted in each local market.
The number of women connected is then estimated by calculating the percentage of female customers as a proportion of the total number of Vodafone connections in each local market, aggregated across the nine countries listed above.
Given the nature of the target demographic – typically, women on very low incomes in poor communities – it is assumed that the very large majority will not have a mobile phone in their own right and, therefore, will not be customers of competitor mobile networks. However, it is not possible to distinguish between women who are new to mobile and women who already have a mobile and are switching networks.
The calculation via customer survey of the proportion of women reached is subject to the risks inherent to this kind of sampling and does not distinguish between existing and new customers. Assumptions are therefore made based on the entire customer population in a market.</t>
    </r>
  </si>
  <si>
    <r>
      <rPr>
        <b/>
        <sz val="14"/>
        <color theme="4"/>
        <rFont val="Vodafone Rg"/>
        <family val="2"/>
        <scheme val="major"/>
      </rPr>
      <t>Digital Society</t>
    </r>
    <r>
      <rPr>
        <sz val="9.5"/>
        <color theme="3"/>
        <rFont val="Vodafone Rg"/>
        <family val="2"/>
        <scheme val="major"/>
      </rPr>
      <t xml:space="preserve">
</t>
    </r>
    <r>
      <rPr>
        <b/>
        <u/>
        <sz val="9.5"/>
        <color theme="3"/>
        <rFont val="Vodafone Rg"/>
        <family val="2"/>
        <scheme val="major"/>
      </rPr>
      <t>Number of unique users accessing Vodafone’s V-Hub service</t>
    </r>
    <r>
      <rPr>
        <sz val="9.5"/>
        <color theme="3"/>
        <rFont val="Vodafone Rg"/>
        <family val="2"/>
        <scheme val="major"/>
      </rPr>
      <t xml:space="preserve">
This metric tracks the cumulative number of unique users who have accessed Vodafone’s V-Hub service since it launched in July 2020.
V-Hub is designed to support self-employed people and small businesses. A 'user' of the service is a unique visitor to the V-Hub website, tracked by analytics software – this could be an individual or a business. 'Access' is a single instance of entering a page on a V-Hub website. 
The metric covers all locations that have launched V-Hub:
– All European OpCos;
– The Netherlands; and
– South Africa.</t>
    </r>
  </si>
  <si>
    <t>Global Reporting Initiative (GRI) Standards index 2022</t>
  </si>
  <si>
    <t>Vodafone’s ESG Addendum 2022 has been prepared in accordance with the GRI standards: core option. The GRI Standards allow companies to report their material impacts for a range of economic, environmental and social issues. The table below provides an overview of the standard, relevant indicators and location of such information in the AR as well as other sources.</t>
  </si>
  <si>
    <t>Disclosure number</t>
  </si>
  <si>
    <t>Disclosure title</t>
  </si>
  <si>
    <t>Location</t>
  </si>
  <si>
    <t>GRI 102: GENERAL STANDARDS</t>
  </si>
  <si>
    <t>102-1</t>
  </si>
  <si>
    <t>Name of the organization</t>
  </si>
  <si>
    <t>Vodafone Group Plc</t>
  </si>
  <si>
    <t>102-2</t>
  </si>
  <si>
    <t>Activities, brands, products, and services</t>
  </si>
  <si>
    <t xml:space="preserve">See What we do [https://www.vodafone.com/what-we-do] and page 2 of the Annual Report (AR)  </t>
  </si>
  <si>
    <t>102-3</t>
  </si>
  <si>
    <t>Location of headquarters</t>
  </si>
  <si>
    <t>Vodafone House, The Connection, Newbury, Berkshire RG14 2FN</t>
  </si>
  <si>
    <t>102-4</t>
  </si>
  <si>
    <t>Location of operations</t>
  </si>
  <si>
    <t xml:space="preserve">See Where we Operate [ https://www.vodafone.com/about/where-we-operate] and page 2 of AR   </t>
  </si>
  <si>
    <t>102-5</t>
  </si>
  <si>
    <t>Ownership and legal form</t>
  </si>
  <si>
    <t xml:space="preserve">See Governance [ https://investors.vodafone.com/corporate-governance/overview] and pages 235-239 of AR  </t>
  </si>
  <si>
    <t>102-6</t>
  </si>
  <si>
    <t>Markets served</t>
  </si>
  <si>
    <t>See Where we Operate [https://www.vodafone.com/about/where-we-operate] and What we do [https://www.vodafone.com/what-we-do]</t>
  </si>
  <si>
    <t>102-7</t>
  </si>
  <si>
    <t>Scale of the organization</t>
  </si>
  <si>
    <t xml:space="preserve">See Where we Operate [https://www.vodafone.com/about/where-we-operate], What we do [https://www.vodafone.com/what-we-do] and pages 4-5 of AR  </t>
  </si>
  <si>
    <t>102-8</t>
  </si>
  <si>
    <t>Information on employees and other workers</t>
  </si>
  <si>
    <t>See page 4 and 5 of AR and ESG Addendum
The total number of employees by employment contract by region is currently unavailable. Over the next year we will review our disclosures to understand the feasibility of reporting this information.</t>
  </si>
  <si>
    <t>102-9</t>
  </si>
  <si>
    <t xml:space="preserve">See pages 14 and 15 and 55 of AR  </t>
  </si>
  <si>
    <t>102-10</t>
  </si>
  <si>
    <t>Significant changes to the organization and its supply chain</t>
  </si>
  <si>
    <t>See pages 16, 17, 19, 20, 31 and 80 of AR</t>
  </si>
  <si>
    <t>102-11</t>
  </si>
  <si>
    <t>Precautionary Principle or approach</t>
  </si>
  <si>
    <t>We do not formally apply the Precautionary Principle to decision making across all of our activities; however, it has influenced our thinking in the way we assess and manage environmental, safety, supply chain, operational and other risks, as described throughout the AR and this report.</t>
  </si>
  <si>
    <t>102-12</t>
  </si>
  <si>
    <t>External initiatives</t>
  </si>
  <si>
    <t xml:space="preserve">See Our Partnerships [https://www.vodafone.com/business/why-vodafone/our-partnerships] </t>
  </si>
  <si>
    <t>102-13</t>
  </si>
  <si>
    <t xml:space="preserve">Membership of associations </t>
  </si>
  <si>
    <t>See pages 54-56 of AR</t>
  </si>
  <si>
    <t>102-14</t>
  </si>
  <si>
    <t>Statement from senior decision maker</t>
  </si>
  <si>
    <t xml:space="preserve">See pages 8 and 9 of AR  </t>
  </si>
  <si>
    <t>102-15</t>
  </si>
  <si>
    <t>Key impacts, risks, and opportunities</t>
  </si>
  <si>
    <t>See pages 16-20 and 59-67 of AR</t>
  </si>
  <si>
    <t>102-16</t>
  </si>
  <si>
    <t xml:space="preserve">Values, principles, standards, and norms of behaviour </t>
  </si>
  <si>
    <t xml:space="preserve">See Our Purpose [https://www.vodafone.com/our-purpose] and page 34 of AR  </t>
  </si>
  <si>
    <t>102-17</t>
  </si>
  <si>
    <t>Mechanisms for advice and concerns about ethics</t>
  </si>
  <si>
    <t xml:space="preserve">See page 47 of AR
See Code of Conduct </t>
  </si>
  <si>
    <t>102-18</t>
  </si>
  <si>
    <t xml:space="preserve">Governance structure </t>
  </si>
  <si>
    <t>See page 75 of AR and Board of Directors [https://www.vodafone.com/about/board-of-directors]</t>
  </si>
  <si>
    <t>102-19</t>
  </si>
  <si>
    <t xml:space="preserve">Delegating authority </t>
  </si>
  <si>
    <t>See pages 89 and 90 of AR</t>
  </si>
  <si>
    <t>102-20</t>
  </si>
  <si>
    <t xml:space="preserve">Executive-level responsibility for economic, environmental, and social topics </t>
  </si>
  <si>
    <t>See page 75-77 of AR</t>
  </si>
  <si>
    <t>102-21</t>
  </si>
  <si>
    <t xml:space="preserve">Consulting stakeholders on economic, environmental, and social topics </t>
  </si>
  <si>
    <t>See pages 14 and 15 of AR</t>
  </si>
  <si>
    <t>102-22</t>
  </si>
  <si>
    <t xml:space="preserve">Composition of the highest governance body and its committees </t>
  </si>
  <si>
    <t>See pages 68, 73 and 74 of AR</t>
  </si>
  <si>
    <t>102-23</t>
  </si>
  <si>
    <t xml:space="preserve">Chair of the highest governance body </t>
  </si>
  <si>
    <t>See page 73 of AR</t>
  </si>
  <si>
    <t>102-24</t>
  </si>
  <si>
    <t xml:space="preserve">Nominating and selecting the highest governance body </t>
  </si>
  <si>
    <t>See pages 79-82 of AR</t>
  </si>
  <si>
    <t>102-25</t>
  </si>
  <si>
    <t xml:space="preserve">Conflicts of interest </t>
  </si>
  <si>
    <t>See page 81 of AR</t>
  </si>
  <si>
    <t>102-26</t>
  </si>
  <si>
    <t>Role of highest governance body in setting purpose, values, and strategy</t>
  </si>
  <si>
    <t>See pages 75 and 76 of AR</t>
  </si>
  <si>
    <t>102-27</t>
  </si>
  <si>
    <t>Collective knowledge of highest governance body</t>
  </si>
  <si>
    <t>See page 79 of AR</t>
  </si>
  <si>
    <t>102-28</t>
  </si>
  <si>
    <t xml:space="preserve">Evaluating the highest governance body’s performance </t>
  </si>
  <si>
    <t>102-29</t>
  </si>
  <si>
    <t>Identifying and managing economic, environmental, and social impacts</t>
  </si>
  <si>
    <t>See pages 14, 15, 59-67, 77 and 78 of AR</t>
  </si>
  <si>
    <t>102-30</t>
  </si>
  <si>
    <t xml:space="preserve">Effectiveness of risk management processes </t>
  </si>
  <si>
    <t>See pages 59-67 of AR</t>
  </si>
  <si>
    <t>102-31</t>
  </si>
  <si>
    <t>Review of economic, environmental, and social topics</t>
  </si>
  <si>
    <t>See page 3 of AR</t>
  </si>
  <si>
    <t>102-32</t>
  </si>
  <si>
    <t xml:space="preserve">Highest governance body’s role in sustainability reporting </t>
  </si>
  <si>
    <t>102-33</t>
  </si>
  <si>
    <t>Communicating critical concerns</t>
  </si>
  <si>
    <t>102-34</t>
  </si>
  <si>
    <t>Nature and total number of critical concerns</t>
  </si>
  <si>
    <t>See Code of Conduct</t>
  </si>
  <si>
    <t>102-35</t>
  </si>
  <si>
    <t>Remuneration policies</t>
  </si>
  <si>
    <t>See pages 91-113 of AR and ESG Addendum</t>
  </si>
  <si>
    <t>102-36</t>
  </si>
  <si>
    <t xml:space="preserve">Process for determining remuneration </t>
  </si>
  <si>
    <t>See pages 91-113 of AR</t>
  </si>
  <si>
    <t>102-37</t>
  </si>
  <si>
    <t xml:space="preserve">Stakeholders’ involvement in remuneration </t>
  </si>
  <si>
    <t>See pages 91-96 of AR</t>
  </si>
  <si>
    <t>102-38</t>
  </si>
  <si>
    <t>Annual total compensation ratio</t>
  </si>
  <si>
    <t xml:space="preserve">See page 107 of AR </t>
  </si>
  <si>
    <t>102-39</t>
  </si>
  <si>
    <t>Percentage increase in annual total compensation ratio</t>
  </si>
  <si>
    <t xml:space="preserve">See page 108 of AR </t>
  </si>
  <si>
    <t>102-40</t>
  </si>
  <si>
    <t xml:space="preserve">List of stakeholder groups </t>
  </si>
  <si>
    <t xml:space="preserve">See pages 10 and 14 and 15 of AR  </t>
  </si>
  <si>
    <t>102-41</t>
  </si>
  <si>
    <t>Collective bargaining agreements</t>
  </si>
  <si>
    <t>See ESG Addendum</t>
  </si>
  <si>
    <t>102-42</t>
  </si>
  <si>
    <t xml:space="preserve">Identifying and selecting stakeholders </t>
  </si>
  <si>
    <t xml:space="preserve">See pages 14, 15 and 70 of AR  </t>
  </si>
  <si>
    <t>102-43</t>
  </si>
  <si>
    <t>Approach to stakeholder engagement</t>
  </si>
  <si>
    <t xml:space="preserve">Vodafone engages regularly with its stakeholders: see pages 14 and 15 of AR  </t>
  </si>
  <si>
    <t>102-44</t>
  </si>
  <si>
    <t>Key topics and concerns raised</t>
  </si>
  <si>
    <t xml:space="preserve">See pages 14 and 15 of AR  </t>
  </si>
  <si>
    <t>102-45</t>
  </si>
  <si>
    <t xml:space="preserve">Entities included in the consolidated financial statements </t>
  </si>
  <si>
    <t>See pages 205-213, Note 31 of Financial Statements of AR</t>
  </si>
  <si>
    <t>102-46</t>
  </si>
  <si>
    <t xml:space="preserve">Defining report content and topic boundaries </t>
  </si>
  <si>
    <t xml:space="preserve">See ESG Addendum, Scope of reporting </t>
  </si>
  <si>
    <t>102-47</t>
  </si>
  <si>
    <t xml:space="preserve">List of material topics </t>
  </si>
  <si>
    <t>See 2021 Materiality Assessment [https://www.vodafone.com/sustainable-business]</t>
  </si>
  <si>
    <t>102-48</t>
  </si>
  <si>
    <t>Restatements of information</t>
  </si>
  <si>
    <t xml:space="preserve">See pages 117-233 of AR and ESG Addendum, Scope of reporting </t>
  </si>
  <si>
    <t>102-49</t>
  </si>
  <si>
    <t xml:space="preserve">Changes in reporting </t>
  </si>
  <si>
    <t>See 2021 Materiality Assessment [vodafone.com/sustainable-business]</t>
  </si>
  <si>
    <t>102-50</t>
  </si>
  <si>
    <t xml:space="preserve">Reporting period </t>
  </si>
  <si>
    <t>We report on a fiscal year basis from 1 April to 31 March.</t>
  </si>
  <si>
    <t>102-51</t>
  </si>
  <si>
    <t xml:space="preserve">Date of most recent report </t>
  </si>
  <si>
    <t>Our last report was published in May 2021.</t>
  </si>
  <si>
    <t>102-52</t>
  </si>
  <si>
    <t>Reporting cycle</t>
  </si>
  <si>
    <t>We report on an annual basis.</t>
  </si>
  <si>
    <t>102-53</t>
  </si>
  <si>
    <t xml:space="preserve">Contact point for questions regarding the report </t>
  </si>
  <si>
    <t>Contact Us [https://investors.vodafone.com/news-and-media/contact-us]</t>
  </si>
  <si>
    <t>102-54</t>
  </si>
  <si>
    <t>Claims of reporting in accordance with the GRI Standards</t>
  </si>
  <si>
    <t xml:space="preserve">See page 35 of AR  </t>
  </si>
  <si>
    <t>102-55</t>
  </si>
  <si>
    <t>GRI content index</t>
  </si>
  <si>
    <t>102-56</t>
  </si>
  <si>
    <t xml:space="preserve">External assurance </t>
  </si>
  <si>
    <t xml:space="preserve">See page 87 of AR  </t>
  </si>
  <si>
    <t>GRI 202:ECONOMIC PERFORMANCE 2016</t>
  </si>
  <si>
    <t>103-1</t>
  </si>
  <si>
    <t>Explanation of the material topic and its boundary</t>
  </si>
  <si>
    <t>See 2021 Materiality Assessment [vodafone.com/sustainable-business], Tax and economic contribution [vodafone.com/about-vodafone/reporting-centre/tax-and-economic-contribution] and page 56 AR</t>
  </si>
  <si>
    <t>103-2</t>
  </si>
  <si>
    <t xml:space="preserve">The management approach and its components </t>
  </si>
  <si>
    <t xml:space="preserve">See pages 23-33 of AR  </t>
  </si>
  <si>
    <t>103-3</t>
  </si>
  <si>
    <t>Evaluation of the management approach</t>
  </si>
  <si>
    <t xml:space="preserve">See page 79 of AR  </t>
  </si>
  <si>
    <t>201-1</t>
  </si>
  <si>
    <t>Direct economic value generated and distributed</t>
  </si>
  <si>
    <t>201-3</t>
  </si>
  <si>
    <t>Defined benefit plan obligations and other retirement plans</t>
  </si>
  <si>
    <t xml:space="preserve">See pages 193-196 of AR  </t>
  </si>
  <si>
    <t>GRI 203: INDIRECT ECONOMIC IMPACTS 2016</t>
  </si>
  <si>
    <t xml:space="preserve">See pages 37-46 of AR  </t>
  </si>
  <si>
    <t xml:space="preserve">See pages 89 and 90 of AR  </t>
  </si>
  <si>
    <t>203-1</t>
  </si>
  <si>
    <t>Infrastructure investments and services supported</t>
  </si>
  <si>
    <t xml:space="preserve">See pages 16 and 17 of AR  </t>
  </si>
  <si>
    <t>203-2</t>
  </si>
  <si>
    <t>Significant indirect economic impacts</t>
  </si>
  <si>
    <t xml:space="preserve">See page 5 of AR  </t>
  </si>
  <si>
    <t>GRI 204: PROCUREMENT PRACTICES</t>
  </si>
  <si>
    <t xml:space="preserve">See page 55 of AR  and Code of Ethical Purchasing [https://www.vodafone.com/about/suppliers/supplier-ethics] </t>
  </si>
  <si>
    <t>a. The Code of Ethical Purchasing is overseen by the CEO of the Vodafone Procurement Company, which reports up to the Group’s Chief Financial Officer.
i. The Vodafone Procurement Company Board reviews the effectiveness of the Code of Ethical Purchasing.</t>
  </si>
  <si>
    <t>204-1</t>
  </si>
  <si>
    <t>Proportion of spending on local suppliers</t>
  </si>
  <si>
    <t>This information is currently unavailable. Over the next year we will review our disclosures to understand the feasibility of reporting this information.</t>
  </si>
  <si>
    <t>GRI 205: ANTI-CORRUPTION 2016</t>
  </si>
  <si>
    <t>Code of Conduct [https://www.vodafone.com/about-vodafone/who-we-are/people-and-culture/code-of-conduct]</t>
  </si>
  <si>
    <t xml:space="preserve">See page 56 of AR  </t>
  </si>
  <si>
    <t>205-1</t>
  </si>
  <si>
    <t>Operations assessed for risks related to corruption</t>
  </si>
  <si>
    <t>We risk-assess all operations every two years and undertake a smaller exercise in years when no risk assessment is carried out.</t>
  </si>
  <si>
    <t>205-2</t>
  </si>
  <si>
    <t>Communication and training about anti-corruption policies and procedures</t>
  </si>
  <si>
    <t xml:space="preserve">See pages 56 and 57 of AR </t>
  </si>
  <si>
    <t>205-3</t>
  </si>
  <si>
    <t>Confirmed incidents of corruption and actions taken</t>
  </si>
  <si>
    <t>See pages 47 and 56 of AR 
Although further quantitative information on corruption incidents is currently unavailable, at Vodafone we support and foster a culture of zero tolerance towards bribery or corruption in all our activities. Over the next year we will review our disclosures to understand the feasibility of reporting this information.</t>
  </si>
  <si>
    <t>GRI 301: MATERIALS 2016</t>
  </si>
  <si>
    <t>Conflict Minerals Report 2019 [https://www.vodafone.com/our-purpose/reporting-centre]
Addressing supply chain risks
[https://www.vodafone.com/our-purpose/operating-responsibly/supply-chain-integrity/addressing-supply-chain-risks]</t>
  </si>
  <si>
    <t xml:space="preserve">Conflict Minerals Report 2019 [https://www.vodafone.com/our-purpose/reporting-centre]
See page 44 of AR  </t>
  </si>
  <si>
    <t>301-1</t>
  </si>
  <si>
    <t>Materials used by weight or volume</t>
  </si>
  <si>
    <t xml:space="preserve">Vodafone is a company that mainly offers services (rather than manufacturing physical products). However, we continue to focus on reducing electronic waste (e-waste), progressing against our target to reuse, resell or recycle 100% of our network waste by 2025, and driving action to reduce device waste. See page 44 of AR  </t>
  </si>
  <si>
    <t>GRI 302: ENERGY 2016</t>
  </si>
  <si>
    <t xml:space="preserve">See pages 42 and 43 of AR  </t>
  </si>
  <si>
    <t>See pages 89 and 90 of AR 
Independent Limited Assurance Report to Vodafone Group Plc</t>
  </si>
  <si>
    <t>302-1</t>
  </si>
  <si>
    <t>Energy consumption within the organization</t>
  </si>
  <si>
    <t>GRI points a and b: SASB Index code TC-TL-130a.1 [investors.vodafone.com/sasb]
GRI points c to g: This information is currently unavailable. Over the next year we will review our disclosures to understand the feasibility of reporting this information.</t>
  </si>
  <si>
    <t>302-2</t>
  </si>
  <si>
    <t>Energy consumption outside of the organization</t>
  </si>
  <si>
    <t>302-3</t>
  </si>
  <si>
    <t>Energy intensity</t>
  </si>
  <si>
    <t xml:space="preserve">See page 43 of AR </t>
  </si>
  <si>
    <t>302-4</t>
  </si>
  <si>
    <t>Reduction of energy consumption</t>
  </si>
  <si>
    <t>See pages 42 and 43 of AR and ESG Addendum</t>
  </si>
  <si>
    <t>302-5</t>
  </si>
  <si>
    <t>Reductions in energy requirements of products and services</t>
  </si>
  <si>
    <t xml:space="preserve">See page 44 of AR and ESG Addendum </t>
  </si>
  <si>
    <t>GRI 305: EMISSIONS 2016</t>
  </si>
  <si>
    <t xml:space="preserve">See pages 42 and 44 of AR  </t>
  </si>
  <si>
    <t>See pages 42-44 and 89-90 of AR 
Independent Limited Assurance Report to Vodafone Group Plc</t>
  </si>
  <si>
    <t>305-1</t>
  </si>
  <si>
    <t>Direct (Scope 1) GHG emissions</t>
  </si>
  <si>
    <t xml:space="preserve">GRI point a: See page 43 of AR and ESG Addendum
GRI point b to g: This information is currently unavailable. Over the next year we will review our disclosures to understand the feasibility of reporting this information. </t>
  </si>
  <si>
    <t>305-2</t>
  </si>
  <si>
    <t>Energy indirect (Scope 2) GHG emissions</t>
  </si>
  <si>
    <t>305-3</t>
  </si>
  <si>
    <t>Other indirect (Scope 3) GHG emissions</t>
  </si>
  <si>
    <t xml:space="preserve">GRI point a and d: See page 43 of AR and ESG Addendum
GRI point b to g but d: This information is currently unavailable. Over the next year we will review our disclosures to understand the feasibility of reporting this information. </t>
  </si>
  <si>
    <t>305-4</t>
  </si>
  <si>
    <t>GHG emissions intensity</t>
  </si>
  <si>
    <t>See page 43 of AR and ESG Addendum</t>
  </si>
  <si>
    <t>305-5</t>
  </si>
  <si>
    <t>Reduction of GHG emissions</t>
  </si>
  <si>
    <t xml:space="preserve">GRI point a, d and e: See pages 42-45 of AR and ESG Addendum
GRI point b and c: This information is currently unavailable. Over the next year we will review our disclosures to understand the feasibility of reporting this information. </t>
  </si>
  <si>
    <t>GRI 306: EFFLUENTS AND WASTE 2016</t>
  </si>
  <si>
    <t xml:space="preserve">See pages 44 and 45 of AR  </t>
  </si>
  <si>
    <t xml:space="preserve">See pages 44, 45, 89 and 90 of AR  </t>
  </si>
  <si>
    <t>306-1</t>
  </si>
  <si>
    <t>Water discharge by quality and destination</t>
  </si>
  <si>
    <t>306-2</t>
  </si>
  <si>
    <t>Waste by type and disposal method</t>
  </si>
  <si>
    <t xml:space="preserve">GRI point a (total weight) and b: See page 44 of AR and ESG Addendum
GRI points a (breakdown by disposal methods) and c: This information is currently unavailable. Over the next year we will review our disclosures to understand the feasibility of reporting this information. </t>
  </si>
  <si>
    <t>GRI 308: SUPPLIER ENVIRONMENTAL ASSESSMENT 2016</t>
  </si>
  <si>
    <t>a. The Code of Ethical Purchasing is overseen by the CEO of the Vodafone Procurement Company, which reports up to the Group’s Chief Financial Officer.
i. The Vodafone Procurement Company board reviews the effectiveness of the Code of Ethical Purchasing.</t>
  </si>
  <si>
    <t>308-1</t>
  </si>
  <si>
    <t>New suppliers that were screened using environmental criteria</t>
  </si>
  <si>
    <r>
      <rPr>
        <sz val="9.5"/>
        <color theme="2" tint="-0.749992370372631"/>
        <rFont val="Vodafone Rg"/>
        <family val="2"/>
      </rPr>
      <t xml:space="preserve">When choosing a new supplier, or choosing to continue to work with one, we assess all new suppliers’ compliance with our rules on health, safety and responsible behaviour, including environmental criteria, just as we assess commercial factors such as quality, cost and the supplier’s ability to deliver on time. </t>
    </r>
    <r>
      <rPr>
        <sz val="9.5"/>
        <color rgb="FF4A4D4E"/>
        <rFont val="Vodafone Rg"/>
        <family val="2"/>
      </rPr>
      <t>See page 55 of AR
a. 100% of new supply chain vendors</t>
    </r>
  </si>
  <si>
    <t>308-2</t>
  </si>
  <si>
    <t>Negative environmental impacts in the supply chain and actions taken</t>
  </si>
  <si>
    <t>a. 71 suppliers audited
c. 65 potential environmental issues found during site audits
d. 0 suppliers terminated due to potential negative environmental impacts</t>
  </si>
  <si>
    <t>GRI 401: EMPLOYMENT 2016</t>
  </si>
  <si>
    <t xml:space="preserve">See page 115 of AR  </t>
  </si>
  <si>
    <t>401-1</t>
  </si>
  <si>
    <t>New employee hires and employee turnover</t>
  </si>
  <si>
    <t>See pages 5 and 39 of AR and ESG Addendum</t>
  </si>
  <si>
    <t>401-2</t>
  </si>
  <si>
    <t>Benefits provided to full-time employees that are not provided to temporary or part-time employees</t>
  </si>
  <si>
    <t xml:space="preserve">See page 22 of AR </t>
  </si>
  <si>
    <t>GRI 403: OCCUPATIONAL HEALTH AND SAFETY 2018</t>
  </si>
  <si>
    <t xml:space="preserve">Health, Safety &amp; Wellbeing Policy [https://www.vodafone.com/content/dam/vodcom/files/policies-and-requirements-for-suppliers/vpc_supplier_policy_a3_health_safety_and_wellbeing.pdf] and pages 52 and 53 of AR  </t>
  </si>
  <si>
    <t xml:space="preserve">See pages 52 and 53 of AR  </t>
  </si>
  <si>
    <t>403-1</t>
  </si>
  <si>
    <t>Occupational health and safety management system</t>
  </si>
  <si>
    <t>See pages 52 and 53 of AR 
Health and safety management systems have been implemented in all our markets. Health and safety is managed through a global safety framework, which includes the monitoring and assessing of risks, setting targets, reviewing progress and reporting performance. In addition, some of our local markets have chosen to undergo certification to ISO 45001, the international standard for occupational health and safety.</t>
  </si>
  <si>
    <t>403-2</t>
  </si>
  <si>
    <t>Hazard identification, risk assessment, and incident investigation</t>
  </si>
  <si>
    <t>All markets must have a documented system to identify, evaluate and control HSW risks. This is a requirement of our HSW framework policy. All third parties conducting high risk work on our behalf have to provide a health and safety plan which must include specific risk assessments.</t>
  </si>
  <si>
    <t>403-3</t>
  </si>
  <si>
    <t>Occupational health services</t>
  </si>
  <si>
    <t>403-4</t>
  </si>
  <si>
    <t>Worker participation, consultation, and communication on
occupational health and safety</t>
  </si>
  <si>
    <t>All markets have Health and Safety consultative committees that meet on a regular basis.</t>
  </si>
  <si>
    <t>403-5</t>
  </si>
  <si>
    <t>Worker training on occupational health and safety</t>
  </si>
  <si>
    <t xml:space="preserve">See page 52 of AR  </t>
  </si>
  <si>
    <t>403-6</t>
  </si>
  <si>
    <t>Promotion of worker health</t>
  </si>
  <si>
    <t xml:space="preserve">See page 53 of AR  </t>
  </si>
  <si>
    <t>403-7</t>
  </si>
  <si>
    <t>Prevention and mitigation of occupational health and safety impacts directly linked by business relationships</t>
  </si>
  <si>
    <t>403-8</t>
  </si>
  <si>
    <t>Workers covered by an occupational health and safety management system</t>
  </si>
  <si>
    <t>All employees and third parties that conduct work on our behalf are covered by our Health and Safety management system.</t>
  </si>
  <si>
    <t>403-9</t>
  </si>
  <si>
    <t>Work-related injuries</t>
  </si>
  <si>
    <t>403-10</t>
  </si>
  <si>
    <t>Work-related ill health</t>
  </si>
  <si>
    <t>GRI 404: TRAINING AND EDUCATION 2016</t>
  </si>
  <si>
    <t xml:space="preserve">See pages 14 and 20 of AR  </t>
  </si>
  <si>
    <t>404-1</t>
  </si>
  <si>
    <t xml:space="preserve">See pages 4 and 39 of AR and ESG Addendum </t>
  </si>
  <si>
    <t>404-2</t>
  </si>
  <si>
    <t>404-3</t>
  </si>
  <si>
    <t>Percentage of employees receiving regular performance and career development reviews</t>
  </si>
  <si>
    <t>See pages 21 and 22 of AR and ESG Addendum
The percentages of total employees by gender and by employee category are currently unavailable. Over the next year we will review our disclosures to understand the feasibility of reporting this information.</t>
  </si>
  <si>
    <t>GRI 405: DIVERSITY AND EQUAL OPPORTUNITY 2016</t>
  </si>
  <si>
    <t>See pages 40, 41, 89 and 90 of AR and Code of Conduct [https://www.vodafone.com/content/dam/vodcom/files/conduct/170518_VF_Code_Of_Conduct_EXTERNAL_Global_ID.PDF]</t>
  </si>
  <si>
    <t xml:space="preserve">See page 81 of AR  </t>
  </si>
  <si>
    <t>405-1</t>
  </si>
  <si>
    <t>Diversity of governance bodies and employees</t>
  </si>
  <si>
    <t>See page 40 of AR and ESG Addendum</t>
  </si>
  <si>
    <t>GRI 412: HUMAN RIGHTS ASSESSMENT 2016</t>
  </si>
  <si>
    <t xml:space="preserve">See pages 54, 55, 89 and 90 of AR   </t>
  </si>
  <si>
    <t xml:space="preserve">See pages 54 and 55 of AR   </t>
  </si>
  <si>
    <t>412-1</t>
  </si>
  <si>
    <t>Operations that have been subject to human rights reviews or impact assessments</t>
  </si>
  <si>
    <t>Not Applicable. We conduct Human Rights Impact Assessments when developing new products/services/technologies or making substantial offers; entering new markets or in anticipation of changes in our existing operating environments; considering new partnerships/acquisitions; and when engaging with our suppliers – not by country.</t>
  </si>
  <si>
    <t>412-2</t>
  </si>
  <si>
    <t>Employee training on human rights policies or procedures</t>
  </si>
  <si>
    <t>a. Information unavailable: This information is currently unavailable. Over the next year we will review our disclosures to understand the feasibility of reporting this information.              
b. Human rights considerations are explicitly embedded in a variety of policies. Our employees receive training for these policies. For example, 84% of employees completed our ‘Doing What’s Right’ training on our Code of Conduct and 100% of procurement staff are trained on our Code of Ethical Purchasing – both codes explicitly refer to human rights.</t>
  </si>
  <si>
    <t>412-3</t>
  </si>
  <si>
    <t>Significant investment agreements and contracts that include human rights clauses or that underwent human rights screening</t>
  </si>
  <si>
    <t>100%. All suppliers must comply with our Ethical Code of Purchasing, which explicitly sets out our human rights considerations.</t>
  </si>
  <si>
    <t>GRI 414: SUPPLIER SOCIAL ASSESSMENT 2016</t>
  </si>
  <si>
    <t>See page 55 of AR and Conflict Minerals Report 2019 [https://www.vodafone.com/content/dam/vodcom/sustainability/pdfs/conflictminerals2019.pdf]</t>
  </si>
  <si>
    <t>414-1</t>
  </si>
  <si>
    <t>New suppliers that were screened using social criteria</t>
  </si>
  <si>
    <t>When choosing a new supplier, or choosing to continue to work with one, we assess all new suppliers’ compliance with our rules on health, safety and responsible behaviour including social criteria, just as we assess commercial factors such as quality, cost and the supplier’s ability to deliver on time.
a. 100% of new supply chain vendors</t>
  </si>
  <si>
    <t>414-2</t>
  </si>
  <si>
    <t>Negative social impacts in the supply chain and actions taken</t>
  </si>
  <si>
    <t>c. 402 in total negative impacts identified in the supply chain
d. 72 Working hours, 48 Wages, 16 Forced labour, 4 Juvenile workers, 2 Discrimination, 6 Freedom of association
e. 0 potential new suppliers rejected due to negative social impact</t>
  </si>
  <si>
    <t>GRI 415: PUBLIC POLICY</t>
  </si>
  <si>
    <t>415-1</t>
  </si>
  <si>
    <t>Political contributions</t>
  </si>
  <si>
    <t>GRI 418: CUSTOMER PRIVACY 2016</t>
  </si>
  <si>
    <t>See Cybersecurity in the new world of work [https://newscentre.vodafone.co.uk/app/uploads/2021/03/Vodafone-Cybersecurity-report-220223.pdf] and Customer Privacy [hyperlink: https://www.vodafone.com/our-purpose/operating-responsibly/human-rights/digital-rights-and-freedoms]</t>
  </si>
  <si>
    <t>Digital rights and freedoms [https://www.vodafone.com/our-purpose/operating-responsibly/human-rights/digital-rights-and-freedoms]</t>
  </si>
  <si>
    <t>418-1</t>
  </si>
  <si>
    <t>Substantiated complaints concerning breaches of customer privacy and losses of customer data</t>
  </si>
  <si>
    <r>
      <t xml:space="preserve">See pages 47-51 of AR  
Vodafone was fined €2 million (FY21: </t>
    </r>
    <r>
      <rPr>
        <sz val="9.5"/>
        <color rgb="FF4A4D4E"/>
        <rFont val="Vrinda"/>
        <family val="2"/>
      </rPr>
      <t>€</t>
    </r>
    <r>
      <rPr>
        <sz val="9.5"/>
        <color rgb="FF4A4D4E"/>
        <rFont val="Vodafone Rg"/>
        <family val="2"/>
      </rPr>
      <t>20 million) for data privacy issues, primarily relating to telesales and customer authentication practices in Spain.</t>
    </r>
  </si>
  <si>
    <t>Annual Report 2022</t>
  </si>
  <si>
    <t>This Communication on Progress is structured using the United Nations Global Compact (‘UNGC’) advanced level reporting criteria. It directs readers to the relevant parts of our 2022 Annual Report (‘Annual Report’), as well as additional information and reports available on the Vodafone website.</t>
  </si>
  <si>
    <t>Criterion</t>
  </si>
  <si>
    <t>Cross reference/direct answer</t>
  </si>
  <si>
    <t>IMPLEMENTING THE TEN PRINCIPLES INTO STRATEGIES AND OPERATIONS</t>
  </si>
  <si>
    <t>The COP describes mainstreaming into corporate functions and business units</t>
  </si>
  <si>
    <r>
      <rPr>
        <b/>
        <sz val="9.5"/>
        <color theme="3"/>
        <rFont val="Vodafone Rg"/>
        <family val="2"/>
        <scheme val="major"/>
      </rPr>
      <t>Vodafone purpose</t>
    </r>
    <r>
      <rPr>
        <sz val="9.5"/>
        <color theme="3"/>
        <rFont val="Vodafone Rg"/>
        <family val="2"/>
        <scheme val="major"/>
      </rPr>
      <t xml:space="preserve">
We believe that Vodafone has a significant role to play in contributing to the societies in which we operate. 
Our sustainable business strategy helps the delivery of our 2025 purpose targets across three pillars: Digital Society, Inclusion for All and Planet. We aspire to enable inclusive and sustainable digital societies in all countries we service, and we support the Sustainable Development Goals (SDGs) and 10 principles of the UN Global Compact (‘10 principles’). In parallel, we remain dedicated to ensuring that Vodafone operates responsibly and ethically. This is an area which we believe is more important than ever as society begins to recover from the COVID-19 pandemic. We are committed to doing our utmost to support society. As a result, we continue to evolve our social contract - deploying initiatives to address societal challenges created by the pandemic.
An overview and specific details of our sustainable business strategy can be found in the ‘ Purpose, sustainability and responsible business’ section of our Annual Report, at pages 34-58. Several other sections of our Annual Report reflect the mainstreaming of the 10 principles.
These include:
– Our Chairman’s statement, at page 6 
– Our Chief Executive’s statement, at page 7
– Our purpose, at pages 34-58
– Risk management, at pages 59-65</t>
    </r>
  </si>
  <si>
    <r>
      <rPr>
        <b/>
        <sz val="9.5"/>
        <color theme="3"/>
        <rFont val="Vodafone Rg"/>
        <family val="2"/>
        <scheme val="major"/>
      </rPr>
      <t>Vodafone Code of Conduct</t>
    </r>
    <r>
      <rPr>
        <sz val="9.5"/>
        <color theme="3"/>
        <rFont val="Vodafone Rg"/>
        <family val="2"/>
        <scheme val="major"/>
      </rPr>
      <t xml:space="preserve">
Our Code of Conduct underpins everything we do. The Code of Conduct is mandatory and extends to everyone working for, or on behalf of, Vodafone, including employees, directors, contractors, subsidiaries, joint ventures and suppliers. We expect our suppliers and business partners to uphold the same standards and to act ethically, putting our principles into practice in everything they do. The Code of Conduct mainstreams the 10 principles within the business and covers all the topics included in the principles.
</t>
    </r>
    <r>
      <rPr>
        <b/>
        <sz val="9.5"/>
        <color rgb="FFFF0000"/>
        <rFont val="Vodafone Rg"/>
        <family val="2"/>
        <scheme val="major"/>
      </rPr>
      <t xml:space="preserve">Broader reporting relevant to the 10 principles
</t>
    </r>
    <r>
      <rPr>
        <sz val="9.5"/>
        <color theme="3"/>
        <rFont val="Vodafone Rg"/>
        <family val="2"/>
        <scheme val="major"/>
      </rPr>
      <t xml:space="preserve">Subject-specific reporting relating to the 10 principles includes the following:
</t>
    </r>
    <r>
      <rPr>
        <b/>
        <sz val="9.5"/>
        <color theme="3"/>
        <rFont val="Vodafone Rg"/>
        <family val="2"/>
        <scheme val="major"/>
      </rPr>
      <t>Principles 1–6 Human rights and labour</t>
    </r>
    <r>
      <rPr>
        <sz val="9.5"/>
        <color theme="3"/>
        <rFont val="Vodafone Rg"/>
        <family val="2"/>
        <scheme val="major"/>
      </rPr>
      <t xml:space="preserve">
The Vodafone Group Plc Human Rights Policy Statement (‘Human Rights Policy’) is informed by the Universal Declaration of Human Rights, the International Covenant on Civil and Political Rights, the International Covenant on Social, Economic and Cultural Rights, the United Nations Guiding Principles for Business and Human Rights, the ILO Declaration on Fundamental Principles and Rights at Work and the UNGC Principles.
Our commitment to the protection of internationally proclaimed human rights and labour rights, and our approach on the governance to ensure that we are not complicit in human rights abuses, is cascaded throughout our organisation. Our commitments to human rights and labour rights can be found in our Human Rights Policy, in our Annual Report at page 54, within the Code of Conduct, and the Vodafone Group Plc Modern Slavery Statement (‘Modern Slavery Statement’).
</t>
    </r>
    <r>
      <rPr>
        <b/>
        <sz val="9.5"/>
        <color theme="3"/>
        <rFont val="Vodafone Rg"/>
        <family val="2"/>
        <scheme val="major"/>
      </rPr>
      <t xml:space="preserve">Principles 7–9 Environment
</t>
    </r>
    <r>
      <rPr>
        <sz val="9.5"/>
        <color theme="3"/>
        <rFont val="Vodafone Rg"/>
        <family val="2"/>
        <scheme val="major"/>
      </rPr>
      <t xml:space="preserve">Our approach to environmental challenges, including the initiatives we undertake to promote greater environmental responsibility and encourage the development and implementation of environmentally friendly technologies, are described in our Annual Report at pages 41-44 and on the Vodafone Website.
</t>
    </r>
    <r>
      <rPr>
        <b/>
        <sz val="9.5"/>
        <color theme="3"/>
        <rFont val="Vodafone Rg"/>
        <family val="2"/>
        <scheme val="major"/>
      </rPr>
      <t xml:space="preserve">Principle 10 Anti-Corruption
</t>
    </r>
    <r>
      <rPr>
        <sz val="9.5"/>
        <color theme="3"/>
        <rFont val="Vodafone Rg"/>
        <family val="2"/>
        <scheme val="major"/>
      </rPr>
      <t>Our policy on this issue is described in our Code of Conduct, which states that employees or others working on our behalf must never offer or accept any kind of bribe, and is summarised in our Annual Report at pages 56-57. Our Anti Bribery Policy is consistent with the UK Bribery Act and the US Foreign Corrupt Practices Act, and any breaches can lead to dismissal or termination of contract.</t>
    </r>
  </si>
  <si>
    <t>The COP describes value chain implementation.</t>
  </si>
  <si>
    <t xml:space="preserve">We expect our suppliers and business partners to uphold the same standards within the Code of Conduct  and to act ethically, putting our principles into practice in everything they do. Furthermore, every supplier that works for Vodafone is required to abide by our Code of Ethical Purchasing . 
The Code of Ethical Purchasing implements the 10 principles within our value chain by stipulating ethical, labour and environmental standards that we expect to be followed across our supply chain, including areas such as child labour, health and safety, working hours, discrimination and disciplinary processes. These commitments extend down through the supply chain so that a supplier with which we have a direct contractual relationship (Tier 1 supplier) in turn is required to ensure compliance across its own direct supply chain (Tier 2 supplier from Vodafone’s perspective) and beyond.
When new suppliers tender for work, they are asked to demonstrate policies and procedures that support safe working, diversity in the workplace and to address carbon reduction, renewable energy, plastic reduction, circular economy and product life-cycle which account for up to 20% of the overall evaluation criteria. Suppliers are assessed on their commitment and performance towards diversity &amp; inclusion (5%), the environment (5%) and health &amp; safety (10%) in categories where there is a safety risk.   
Our Annual Report at page 55 outlines the ways we monitor compliance with our Code of Ethical Purchasing, including ensuring our suppliers complete our ethical, labour and environmental risk questionnaire, to detailed evaluations and on-site audits. 
Further details of how we implement our Code of Ethical Purchasing are described our Human Rights Policy Statement on page 6 and our Modern Slavery Statement . </t>
  </si>
  <si>
    <t>ROBUST HUMAN RIGHTS MANAGEMENT POLICIES AND PROCEDURES</t>
  </si>
  <si>
    <t>The COP describes robust commitments, strategies or policies in the area of human rights.</t>
  </si>
  <si>
    <r>
      <rPr>
        <b/>
        <sz val="9.5"/>
        <color theme="4"/>
        <rFont val="Vodafone Rg"/>
        <family val="2"/>
        <scheme val="major"/>
      </rPr>
      <t>Vodafone Code of Conduct</t>
    </r>
    <r>
      <rPr>
        <sz val="9.5"/>
        <color theme="3"/>
        <rFont val="Vodafone Rg"/>
        <family val="2"/>
        <scheme val="major"/>
      </rPr>
      <t xml:space="preserve">
Vodafone’s Code of Conduct underpins everything we do and is outlined above in Criterion 1. Specifically, with regards to human rights, the Code of Conduct states the following:
</t>
    </r>
    <r>
      <rPr>
        <i/>
        <sz val="9.5"/>
        <color theme="3"/>
        <rFont val="Vodafone Rg"/>
        <family val="2"/>
        <scheme val="major"/>
      </rPr>
      <t>We respect all internationally proclaimed human rights, including the International Bill of Human Rights and the principles concerning fundamental rights set out in the International Labour Organization’s Declaration on Fundamental Principles and Rights at Work. We strive to ensure that we are not complicit in human rights abuses.
We shall, in all contexts, seek ways to honour the principles of internationally recognised human rights, even when faced with conflicting requirements. We are also committed to implementing the United Nations Guiding Principles on Business and Human Rights throughout our business operations.</t>
    </r>
    <r>
      <rPr>
        <sz val="9.5"/>
        <color theme="3"/>
        <rFont val="Vodafone Rg"/>
        <family val="2"/>
        <scheme val="major"/>
      </rPr>
      <t xml:space="preserve">
</t>
    </r>
    <r>
      <rPr>
        <b/>
        <sz val="9.5"/>
        <color theme="4"/>
        <rFont val="Vodafone Rg"/>
        <family val="2"/>
        <scheme val="major"/>
      </rPr>
      <t xml:space="preserve">
Human Rights Policy</t>
    </r>
    <r>
      <rPr>
        <sz val="9.5"/>
        <color theme="3"/>
        <rFont val="Vodafone Rg"/>
        <family val="2"/>
        <scheme val="major"/>
      </rPr>
      <t xml:space="preserve">
Our Human Rights Policy, sets out the minimum requirements that every single person working for and with Vodafone must comply with to uphold the rights of our customers, colleagues, business partners and communities.
Existing policies relating to specific human rights topics were mapped and reviewed, and expert internal stakeholders were consulted to collate our group-wide commitments into one policy document. The Policy was reviewed and approved by our Group Executive Committee (‘Group ExCo’) and signed by our Group Chief Executive (‘Group CEO’).</t>
    </r>
  </si>
  <si>
    <t>The COP describes effective management systems to integrate the human rights principles.</t>
  </si>
  <si>
    <t>The Group’s Chief External and Corporate Affairs Officer oversees Vodafone’s human rights programme and is a member of the Executive Committee. A senior human rights manager manages our programme, with the support of a cross-functional internal Human Rights Advisory Group, comprising senior managers responsible for: privacy, security, responsible sourcing, and diversity and inclusion, amongst others. We report regularly on our progress to the Reputation and Policy Steering Committee.</t>
  </si>
  <si>
    <t>The COP describes effective monitoring and evaluation mechanisms of human rights integration.</t>
  </si>
  <si>
    <r>
      <rPr>
        <b/>
        <sz val="9.5"/>
        <color theme="4"/>
        <rFont val="Vodafone Rg"/>
        <family val="2"/>
        <scheme val="major"/>
      </rPr>
      <t xml:space="preserve">Human Rights Due Diligence
</t>
    </r>
    <r>
      <rPr>
        <sz val="9.5"/>
        <color theme="3"/>
        <rFont val="Vodafone Rg"/>
        <family val="2"/>
        <scheme val="major"/>
      </rPr>
      <t>As noted in the ‘Controls and Governance’ section at page 8 of our Human Rights Policy, our human rights due diligence approach is aligned with the United Nations Guiding Principles on Business and Human Rights. This includes policy controls, impact assessments, mitigation and monitoring, tracking our performance, employee training and stakeholder communication.
We assess the actual and potential positive and adverse human rights impacts when:
– developing new products/services/technologies or making substantial changes to existing offers;
– entering new markets or in anticipation of changes in our existing operating environments;
– considering new partnerships/acquisitions; and
– engaging with our suppliers.
We also commissioned external expert guidance on heightened due diligence needed when operating in higher-risk countries such as those affected by conflict.
Further details on human rights governance can be found above in Criterion 4 and the Human Rights Policy.</t>
    </r>
  </si>
  <si>
    <r>
      <rPr>
        <b/>
        <sz val="9.5"/>
        <color theme="4"/>
        <rFont val="Vodafone Rg"/>
        <family val="2"/>
        <scheme val="major"/>
      </rPr>
      <t xml:space="preserve">Responding to potential grievances
</t>
    </r>
    <r>
      <rPr>
        <sz val="9.5"/>
        <color theme="3"/>
        <rFont val="Vodafone Rg"/>
        <family val="2"/>
        <scheme val="major"/>
      </rPr>
      <t>We encourage everyone to report any human rights grievances as soon as possible. Our employees can do this through a confidential third-party hotline, Speak Up, accessible in their local language online or by telephone. Speak Up operates under a non-retaliatory policy, meaning that everyone who raises a concern in good faith is treated fairly, with no negative consequence for their employment with Vodafone. Our customers can report grievances through a dedicated complaints line and Privacy Query Form.
We believe that transparency is a key component to providing remedy. We continue to disclose information on our efforts to respect human rights and provide remedies, and remain active in the overall stakeholder dialogue.
Speak Up is also made available to all of our suppliers and is communicated through our Code of Ethical Purchasing. For suppliers that decide to maintain their own grievance mechanisms, we require that they inform us of any grievances raised relating to work done on behalf of Vodafone directly.
To learn more about Speak Up, see our Code of Conduct at page 4 of our Modern Slavery Statement , the ‘Supplier Ethics’  section on our website and our Annual Report at page 47.</t>
    </r>
  </si>
  <si>
    <t>ROBUST LABOUR MANAGEMENT POLICIES AND PROCEDURES</t>
  </si>
  <si>
    <t>The COP describes robust commitments, strategies or policies in the area of labour.</t>
  </si>
  <si>
    <t>We are committed to respecting the rights and freedoms of our employees and people working in our supply chain. We will not tolerate any forms of human rights abuse within our own operations or within our supply chain, and are committed to taking appropriate steps to ensure that everyone who works for Vodafone – in any capacity, anywhere in the world – benefits from a working environment in which their fundamental rights and freedoms are respected.
Our Code of Conduct  sets out what we expect from every single person working for and with Vodafone. It also underlines our responsibilities to our people, partners and shareholders. It includes, among other topics, our expectations on human rights, health and safety, and diversity and inclusion.
Our overall commitment to our people is outlined in the ‘Diversity and inclusion’ section of the Annual Report, at page 39, which discusses how we manage issues such as diversity and engagement. We also outline our approach to health and safety at pages 52-53. The ‘Responsible supply chain’ section at pages 55 explains how we manage labour issues in our supply chain.</t>
  </si>
  <si>
    <t>Our Group Health, Safety and Wellbeing Policy  expands on the Code of Conduct, setting out our commitment to establish a robust and durable health, safety and wellbeing culture. This policy is accompanied by detailed standards setting out the specific steps that must be taken to manage our greatest health and wellbeing risks.
Our Human Rights Policy  sets out the minimum requirements that every single person working for and with Vodafone must comply with to uphold the rights of our customers, colleagues, business partners and communities.
Our Code of Ethical Purchasing  sets out the standards we expect our suppliers to meet on health and safety, and labour rights (including child or forced labour).</t>
  </si>
  <si>
    <t>The COP describes effective management systems to integrate the labour principles.</t>
  </si>
  <si>
    <t>Our human rights governance, referenced above in Criterion 4, also covers labour principles. For additional information as to how we manage issues such as diversity or engagement, see the ‘Inclusion for All’ section of the Annual Report at pages 36-40 and the ‘Responsible supply chain’ section at page 55.</t>
  </si>
  <si>
    <t>The COP describes effective monitoring and evaluation mechanisms of labour principles integration.</t>
  </si>
  <si>
    <t>Our human rights governance, referenced above in Criterion 4, also covers monitoring and evaluation mechanisms of labour issues. Our Speak Up programme, referenced above in Criterion 5, also applies to labour issues. Further information relevant to labour rights can also be found in our Modern Slavery Statement .</t>
  </si>
  <si>
    <t>ROBUST ENVIRONMENTAL MANAGEMENT POLICIES AND PROCEDURES</t>
  </si>
  <si>
    <t>The COP describes robust commitments, strategies or policies in the area of environmental stewardship</t>
  </si>
  <si>
    <t>We are committed to ensuring success doesn’t come at a cost to the planet and helping society decarbonise.
This year, as part of the acceleration guided by our social contract, we achieved our target to purchase 100% renewable electricity in Europe from July 2021. This was a significant acceleration of our original target of 2025 and a major milestone towards our 'net zero' goal. We are committed to making the same step-change in Africa by 2025.
To help deliver a twin digital and green transformation, we also set a target to enable our customers to reduce their emissions and we updated supplier evaluation criteria to include environmental considerations. In addition, we continue to focus on reducing electronic waste (e-waste), progressing against our target to reuse, resell or recycle 100% of our network waste by 2025, and driving action to reduce device waste.
We also continued our work to identify potential climate change risks and opportunities through conducting Task Force on Climate-related Financial Disclosures (‘TCFD’) scenario-based risk and opportunity assessments across key markets. We are using the insights to create mitigating controls and identify ways to embed climate risk into our risk management system and processes.
Further information about our environmental commitments can be found in the ‘Planet’ section of our Annual Report at pages 41-44.</t>
  </si>
  <si>
    <t>The COP describes effective management systems to integrate the environmental principles</t>
  </si>
  <si>
    <t>Our robust environmental management system focuses on helping the business achieve its targets for energy efficiency, renewable electricity and network waste.
All of our local markets operate environmental management systems that encompass factors such as energy consumption, waste management and water usage. These systems are certified to the international standard ISO 14001 in the Czech Republic, Greece, Portugal, Romania, South Africa, Spain and the UK.
We have a number of initiatives in place to reduce the energy used in our office buildings and administrative systems, and to help our employees reduce their own carbon impact. Several of our offices are LEED (Leadership in Energy and Environmental Design) certified and rated on the basis of their design, construction, operation and maintenance.
We implement resource efficiency and waste management programmes in all our local markets in order to minimise emissions from the end-of-life treatment of network waste, IT equipment and other office waste. Our Group policy on waste management prioritises the reuse or recycling of unwanted equipment, safely and responsibly, to help keep resources in use for as long as possible, extracting the maximum value from equipment while in use and then recovering and re-using materials before recycling them responsibly.
More details can be found in the ‘Planet’ section of our Annual Report at pages 41-44.</t>
  </si>
  <si>
    <t xml:space="preserve">The COP describes effective monitoring and evaluation mechanisms for environmental stewardship </t>
  </si>
  <si>
    <r>
      <rPr>
        <b/>
        <sz val="9.5"/>
        <color theme="4"/>
        <rFont val="Vodafone Rg"/>
        <family val="2"/>
        <scheme val="major"/>
      </rPr>
      <t>Monitoring Planet Goals</t>
    </r>
    <r>
      <rPr>
        <sz val="9.5"/>
        <color theme="3"/>
        <rFont val="Vodafone Rg"/>
        <family val="2"/>
        <scheme val="major"/>
      </rPr>
      <t xml:space="preserve">
The ‘Planet’ section of our Annual Report at pages 41-44 outlines how we monitor and evaluate our Planet goals.
Our key targets include:
</t>
    </r>
    <r>
      <rPr>
        <b/>
        <sz val="9.5"/>
        <color theme="3"/>
        <rFont val="Vodafone Rg"/>
        <family val="2"/>
        <scheme val="major"/>
      </rPr>
      <t>2025</t>
    </r>
    <r>
      <rPr>
        <sz val="9.5"/>
        <color theme="3"/>
        <rFont val="Vodafone Rg"/>
        <family val="2"/>
        <scheme val="major"/>
      </rPr>
      <t xml:space="preserve">
– Purchase 100% of the electricity we use globally from renewable sources
– Reuse, resell or recycle 100% of our network waste
</t>
    </r>
    <r>
      <rPr>
        <b/>
        <sz val="9.5"/>
        <color theme="3"/>
        <rFont val="Vodafone Rg"/>
        <family val="2"/>
        <scheme val="major"/>
      </rPr>
      <t>2030</t>
    </r>
    <r>
      <rPr>
        <sz val="9.5"/>
        <color theme="3"/>
        <rFont val="Vodafone Rg"/>
        <family val="2"/>
        <scheme val="major"/>
      </rPr>
      <t xml:space="preserve">
– Fully abate all carbon emissions (‘net zero’) from our own activities and from energy we purchase and use (Scope 1 and 2)
– Halve carbon emissions from our carbon footprint (against a 2020 baseline), including joint ventures, all supply chain purchases, the use of products we have sold and business travel (Scope 3)
– Enable our business customers who use our services to reduce their own carbon emissions by a cumulative total of 350 million tonnes between 2020 and 2030
</t>
    </r>
    <r>
      <rPr>
        <b/>
        <sz val="9.5"/>
        <color theme="3"/>
        <rFont val="Vodafone Rg"/>
        <family val="2"/>
        <scheme val="major"/>
      </rPr>
      <t>2040</t>
    </r>
    <r>
      <rPr>
        <sz val="9.5"/>
        <color theme="3"/>
        <rFont val="Vodafone Rg"/>
        <family val="2"/>
        <scheme val="major"/>
      </rPr>
      <t xml:space="preserve">
– Fully abate Scope 3 emissions completely to reach ‘net zero’ across our full carbon footprint
The Group Chief External and Corporate Affairs Officer has ultimate and direct responsibility for our environmental sustainability strategy and performance. Group Chief External and Corporate Affairs Officer is a member of the Group ExCo, which reviews our environmental performance and receives formal periodic updates on our environmental sustainability strategy and progress.
Vodafone’s Group Technology Officer has responsibility for energy use and overseeing the performance of the network, including energy efficiency improvements. The Group Technology Officer reports directly to the Group CEO and is also a member of the Group ExCo.
This year the Board formally approved the establishment of a new Committee of the Board, the ESG Committee. The role of the Committee is to provide oversight of Vodafone's Environmental, Social and Governance programme, of sustainability and responsible business practices, as well as Vodafone's contribution to the societies that we operate in under the social contract. </t>
    </r>
  </si>
  <si>
    <r>
      <t xml:space="preserve">Environmental management systems
</t>
    </r>
    <r>
      <rPr>
        <sz val="9.5"/>
        <color theme="3"/>
        <rFont val="Vodafone Rg"/>
        <family val="2"/>
        <scheme val="major"/>
      </rPr>
      <t xml:space="preserve">Our environmental management systems are designed to ensure compliance with relevant legislation in each local market as well as with European regulations, including:
– the EU’s Restriction of the Use of Certain Hazardous Substances in Electrical and Electronic Equipment Directive;
– the Waste Electrical and Electronic Equipment Directive in EU countries;
– the EU’s Registration, Evaluation, Authorisation and Restriction of Chemicals Directive; and
– the EU’s Energy Efficiency Directive.
</t>
    </r>
    <r>
      <rPr>
        <b/>
        <sz val="9.5"/>
        <color theme="4"/>
        <rFont val="Vodafone Rg"/>
        <family val="2"/>
        <scheme val="major"/>
      </rPr>
      <t xml:space="preserve">
Suspected environmental issues 
</t>
    </r>
    <r>
      <rPr>
        <sz val="9.5"/>
        <color theme="3"/>
        <rFont val="Vodafone Rg"/>
        <family val="2"/>
        <scheme val="major"/>
      </rPr>
      <t>Suspected serious environmental issues can be reported via Speak Up, as outlined above in Criterion 5.</t>
    </r>
  </si>
  <si>
    <t>ROBUST ANTI-CORRUPTION MANAGEMENT POLICIES AND PROCEDURES</t>
  </si>
  <si>
    <t>The COP describes robust commitments, strategies or policies in the area of anti-corruption.</t>
  </si>
  <si>
    <t>Our policy on this issue is summarised in our Code of Conduct and states that employees or others working on our behalf must never offer or accept any kind of bribe.
Our anti-bribery policy is consistent with the UK Bribery Act and the US Foreign Corrupt Practices Act. It provides guidance about what constitutes a bribe and prohibits giving or receiving any excessive or improper gifts and hospitality. Any policy breaches can lead to dismissal or termination of contract.
Further information on our approach to anti-corruption can be found in the ‘Anti-bribery and corruption’ section of our Annual Report at pages 56 - 57.</t>
  </si>
  <si>
    <t>The COP describes effective management systems to integrate the anti-corruption principle</t>
  </si>
  <si>
    <t>Our Group CEO and Group ExCo oversee our efforts to prevent bribery. They are supported by local market Chief Executives, who are responsible for ensuring that our anti-bribery programme is implemented effectively in their local market. They in turn are supported by local specialists and by a dedicated Group team that is solely focused on anti-bribery policy and compliance.
Vodafone’s Risk and Compliance Committee assists the Group ExCo to fulfil its accountabilities with regards to risk management and policy compliance. The key actions for the programme for the coming year are documented in the bribery risk line-of-sight report, which is regularly updated by our General Counsel.
As part of our anti-bribery programme, every Vodafone business must adhere to minimum global standards, which include:
– ensuring there is a due diligence process for suppliers and business partners at the start of the business relationship;
– completion of the global e-learning training by all employees, as well as tailored training for higher risk teams; and
– using Vodafone’s global online gift and hospitality registration platform, as well as ensuring there is a process for approving local sponsorships and charitable contributions.
We run a multi-channel high profile global communications programme, Doing What’s Right, to engage with employees and raise awareness and understanding of our Code of Conduct. Doing What’s Right also features e-learning training, which includes a specific anti-bribery module and uses gamification to enhance the learning experience.
For further information on our effective management systems on anti-corruption see the ‘Anti-bribery and corruption' section of our Annual Report at pages 56 - 57.</t>
  </si>
  <si>
    <t>The COP describes effective monitoring and evaluation mechanisms for the integration of anti-corruption.</t>
  </si>
  <si>
    <r>
      <t xml:space="preserve">Implementation of the anti-bribery policy is monitored regularly in all local markets as part of the annual Group Policy Compliance Review assurance process, which reviews key anti-bribery controls. On-the-ground reviews, on a rotating basis, enable assessing the implementation of the anti-bribery programme in more detail. Due to the challenging travel conditions during the year, self-assessments and quality reviews were undertaken instead of local market visits in Egypt, Lesotho, Vodafone Procurement Company and Vodafone Roaming Services. We also conducted a thematic review across the key areas of high-risk sales intermediaries
and representatives, and provided training to high-risk employees in Czech Republic, Ireland, Portugal and Romania. Further to this, Internal Audit completed audits of the anti-bribery programme in a number of
local markets in Europe and Africa. The reviews demonstrate good implementation of the anti-bribery programme.
Our </t>
    </r>
    <r>
      <rPr>
        <i/>
        <sz val="9.5"/>
        <color theme="3"/>
        <rFont val="Vodafone Rg"/>
        <family val="2"/>
        <scheme val="major"/>
      </rPr>
      <t>Speak Up</t>
    </r>
    <r>
      <rPr>
        <sz val="9.5"/>
        <color theme="3"/>
        <rFont val="Vodafone Rg"/>
        <family val="2"/>
        <scheme val="major"/>
      </rPr>
      <t xml:space="preserve"> process, as outlined above in Criterion 5, also applies to anti-corruption.  Employees are encouraged to use </t>
    </r>
    <r>
      <rPr>
        <i/>
        <sz val="9.5"/>
        <color theme="3"/>
        <rFont val="Vodafone Rg"/>
        <family val="2"/>
        <scheme val="major"/>
      </rPr>
      <t>Speak Up</t>
    </r>
    <r>
      <rPr>
        <sz val="9.5"/>
        <color theme="3"/>
        <rFont val="Vodafone Rg"/>
        <family val="2"/>
        <scheme val="major"/>
      </rPr>
      <t xml:space="preserve"> to report a wide range of unlawful and unethical activities, including bribery, fraud, price-fixing, and conflicts of interest. 
For further information on monitoring and evaluation mechanisms on anti-corruption see the ‘‘Anti-bribery and corruption' section of our Annual Report at pages 56 - 57</t>
    </r>
  </si>
  <si>
    <t>TAKING ACTION IN SUPPORT OF BROADER UN GOALS AND ISSUES</t>
  </si>
  <si>
    <t>The COP describes core business contributions to
UN goals and issues.</t>
  </si>
  <si>
    <r>
      <rPr>
        <b/>
        <sz val="9.5"/>
        <color theme="4"/>
        <rFont val="Vodafone Rg"/>
        <family val="2"/>
        <scheme val="major"/>
      </rPr>
      <t>COVID-19</t>
    </r>
    <r>
      <rPr>
        <sz val="9.5"/>
        <color theme="3"/>
        <rFont val="Vodafone Rg"/>
        <family val="2"/>
        <scheme val="major"/>
      </rPr>
      <t xml:space="preserve">
The role of business in society is changing, accelerated by the COVID-19 pandemic. We continue to evolve our social contract, which is the partnership we wish to develop with governments, policy makers and civil society. We use the social contract to understand what matters the most to the societies and economies we work in, and activate our purpose around these. This year we transitioned our social contract focus to ‘BuildBackBetter’ by deploying initiatives to address societal challenges created by the pandemic. For example, aligned to the EU’s focus on a green recovery from COVID-19, we accelerated the delivery of our target on renewables, and achieved 100% renewable electricity use in Europe and Turkey from July 2021, four years ahead of our 2025 target date.
</t>
    </r>
    <r>
      <rPr>
        <b/>
        <sz val="9.5"/>
        <color theme="4"/>
        <rFont val="Vodafone Rg"/>
        <family val="2"/>
        <scheme val="major"/>
      </rPr>
      <t>Our response to the war in Ukraine</t>
    </r>
    <r>
      <rPr>
        <sz val="9.5"/>
        <color theme="3"/>
        <rFont val="Vodafone Rg"/>
        <family val="2"/>
        <scheme val="major"/>
      </rPr>
      <t xml:space="preserve">
In response to the war in Ukraine, we have bee offering support to our customers and communities. The humanitarian part of our comprehensive response is coordinated through the Vodafone Foundation, in line with our policy for all charitable activities to be led and funnelled by our Foundations. We have donated over €3 million in contributions and services in-kind in response, including:
– Free roaming, calls and texts in our European markets for Vodafone Ukraine’s customers who have left Ukraine (we have a partner market agreement with Vodafone Ukraine);
– Free calls and text messages to Ukraine;
– Offering fast-track employment opportunities for those displaced by the crisis (Ukrainians, or other nationals, who have fled the country to find safety);
– Vodafone Group Foundation has donated €500,000 from its Humanitarian Fund to UNHCR and local Vodafone Foundations in Czech Republic, Romania and Hungary; and
– Vodafone employee volunteers travelled to Romania and Hungary to help install free-to-use instant WiFi and charging points for mobile phones to help refugees crossing the border.
Further information can be found in the ‘Purpose, sustainability and responsible business’ section of our Annual Report at pages 36-58 and at https://www.vodafone.com</t>
    </r>
  </si>
  <si>
    <r>
      <rPr>
        <b/>
        <sz val="9.5"/>
        <color theme="4"/>
        <rFont val="Vodafone Rg"/>
        <family val="2"/>
        <scheme val="major"/>
      </rPr>
      <t>Our Contribution to the UN SDGs</t>
    </r>
    <r>
      <rPr>
        <sz val="9.5"/>
        <color theme="3"/>
        <rFont val="Vodafone Rg"/>
        <family val="2"/>
        <scheme val="major"/>
      </rPr>
      <t xml:space="preserve">
We firmly believe that Vodafone has a significant role to play in contributing to the societies in which we operate. Vodafone is committed to accelerating connectivity and digitisation in order to meet the United Nations’ Sustainable Development Goals (SDGs) by 2030. 
We have identified two priority SDGs (SDG9 build resilient infrastructure and innovation, and SDG17 strengthen the means of implementation and partnerships for sustainable development) that will enable us and our partners to find lasting solutions to social, economic and environmental challenges and thereby accelerate the delivery of many other SDGs.
</t>
    </r>
    <r>
      <rPr>
        <b/>
        <sz val="9.5"/>
        <color theme="3"/>
        <rFont val="Vodafone Rg"/>
        <family val="2"/>
        <scheme val="major"/>
      </rPr>
      <t xml:space="preserve">
Connectivity</t>
    </r>
    <r>
      <rPr>
        <sz val="9.5"/>
        <color theme="3"/>
        <rFont val="Vodafone Rg"/>
        <family val="2"/>
        <scheme val="major"/>
      </rPr>
      <t xml:space="preserve">: We want everyone – whoever they are and wherever they live – to have access to reliable and affordable internet.
</t>
    </r>
    <r>
      <rPr>
        <b/>
        <sz val="9.5"/>
        <color theme="3"/>
        <rFont val="Vodafone Rg"/>
        <family val="2"/>
        <scheme val="major"/>
      </rPr>
      <t>Digital innovations</t>
    </r>
    <r>
      <rPr>
        <sz val="9.5"/>
        <color theme="3"/>
        <rFont val="Vodafone Rg"/>
        <family val="2"/>
        <scheme val="major"/>
      </rPr>
      <t xml:space="preserve">: We will build digital innovations such as IoT solutions and digital platforms like M-Pesa to contribute to the sustainable development across a range of sectors including manufacturing, transport, health, agriculture, education and energy.
</t>
    </r>
    <r>
      <rPr>
        <b/>
        <sz val="9.5"/>
        <color theme="3"/>
        <rFont val="Vodafone Rg"/>
        <family val="2"/>
        <scheme val="major"/>
      </rPr>
      <t>Partnerships:</t>
    </r>
    <r>
      <rPr>
        <sz val="9.5"/>
        <color theme="3"/>
        <rFont val="Vodafone Rg"/>
        <family val="2"/>
        <scheme val="major"/>
      </rPr>
      <t xml:space="preserve"> We are building new models of cooperation between business, governments, international organisations and civil society to deliver process and scale, for example to connect the unconnected.
For further information see the SDGs’ section of our website: www.vodafone.com/sdgs</t>
    </r>
  </si>
  <si>
    <t>The COP describes strategic social investments and philanthropy.</t>
  </si>
  <si>
    <t>Our response to the war in Ukraine
In response to the war in Ukraine, we have been offering support to our customers and communities, as outlined in Criterion 15. 
Further information can be found in the ‘Purpose, sustainability and responsible business’ section of our Annual Report at pages 36-58 and at https://www.vodafone.com/
Delivering on our purpose
The ‘Our purpose’ section of our Annual Report pages 36-58 outlines how our Digital Society and Inclusion for All programmes deliver social impact at scale. These programme include, but are not limited to:
– Supporting financial inclusion
Approximately 2 billion people remain unbanked globally. This is an issue that affects significantly more women than men. In April 2020, Vodacom and Safaricom completed the acquisition of the mobile money transfer service, M-Pesa brand and the product development team from Vodafone Group through M-Pesa Africa, a newly created joint venture. The joint venture will help consolidate M-Pesa as the largest FinTech company in Africa and accelerate the growth of M-Pesa across the continent.
As of March 2022, 52.4 million customers were using M-Pesa (or equivalent), with over 19 billion transactions made in the year (around 2 million per hour on average) through a network of more than 600,000 agents.
– Supporting small businesses
SMEs are a critical part of the economy, and provide opportunities for socio-economic participation and social mobility for women, young people, and ethnic minorities. To better support SMEs across Europe, Vodafone Business launched V-Hub in 2020. The free service provides access to online information putting businesses in direct touch with experts to advise on digitalising their business. As of the end of March 2022, V-Hub has been used by over 3.6 million unique users across 12 European countries, as well as South Africa. Since its launch V-Hub has achieved a strong return visitor rate of 23% and has hosted over 8,500 conversations between SMEs and Vodafone experts. We have set a target to support seven million users digitalise their business through V-Hub by 2025.
– Revolutionising healthcare
The COVID-19 pandemic highlighted the importance of digital connectivity to deliver critical services, in particular healthcare. During the last two years, healthcare resources across the world have become stretched and significant backlogs of diagnostic tests and elective procedures have grown for non-COVID related conditions+D37. In October 2021, we launched the Vodafone Centre for Health in partnership with Deloitte, a new strategic alliance to accelerate the adoption of connected healthcare. This virtual centre brings together our connected health solutions with Deloitte’s healthcare consulting experience to enable many more people to access healthcare.</t>
  </si>
  <si>
    <r>
      <rPr>
        <b/>
        <sz val="9.5"/>
        <color theme="4"/>
        <rFont val="Vodafone Rg"/>
        <family val="2"/>
        <scheme val="major"/>
      </rPr>
      <t xml:space="preserve">
Vodafone Foundation</t>
    </r>
    <r>
      <rPr>
        <sz val="9.5"/>
        <color theme="3"/>
        <rFont val="Vodafone Rg"/>
        <family val="2"/>
        <scheme val="major"/>
      </rPr>
      <t xml:space="preserve">
Globally, the Vodafone Foundations support projects that are focused on delivering public benefit through the application of technology across the areas of health, education and disaster relief.
The Vodafone Foundation is a UK-registered charity (1089625), funding principally through annual contributions from Vodafone Group. Vodafone Foundation sits at the centre of a network of 27 local social investment programmes, referred to as the local foundations. Vodafone Foundation has a funding partnership with these local foundations to provide public benefit by investing in programmes that support communities in Vodafone’s operating countries. The total amount donated by Vodafone to Vodafone Foundations in FY22 was €47.4 million.
The Vodafone Foundation page on our website outlines the various Vodafone Foundation programmes. These include, but are not limited to:
</t>
    </r>
    <r>
      <rPr>
        <b/>
        <sz val="9.5"/>
        <color theme="3"/>
        <rFont val="Vodafone Rg"/>
        <family val="2"/>
        <scheme val="major"/>
      </rPr>
      <t>– Build digital skills</t>
    </r>
    <r>
      <rPr>
        <sz val="9.5"/>
        <color theme="3"/>
        <rFont val="Vodafone Rg"/>
        <family val="2"/>
        <scheme val="major"/>
      </rPr>
      <t xml:space="preserve">
This year, we announced an investment of €20 million by Vodafone Foundation to expand digital skills and education programmes across Europe, aiming to reach over 16 million learners by 2025. One example is Vodafone Foundation Germany’s ‘Coding for Tomorrow’ which teaches students and their teachers about how to use digital technologies in an independent, critical and creative way. To date, the programme has reached 1.2 million students and teachers.
</t>
    </r>
    <r>
      <rPr>
        <b/>
        <sz val="9.5"/>
        <color theme="3"/>
        <rFont val="Vodafone Rg"/>
        <family val="2"/>
        <scheme val="major"/>
      </rPr>
      <t>– M-Mama</t>
    </r>
    <r>
      <rPr>
        <sz val="9.5"/>
        <color theme="3"/>
        <rFont val="Vodafone Rg"/>
        <family val="2"/>
        <scheme val="major"/>
      </rPr>
      <t xml:space="preserve">
The Vodafone Foundation has partnered with USAID and private donors to create the Mobilising Maternal Health programme in Tanzania. The programme aims to strengthen Tanzania’s health system by connecting communities to health facilities and their workers. The M-Mama platform uses mobile connectivity and M-Pesa mobile money payments to connect women in need of treatment with ‘ambulance taxis’ which can transport them to healthcare facilities.
</t>
    </r>
    <r>
      <rPr>
        <b/>
        <sz val="9.5"/>
        <color theme="3"/>
        <rFont val="Vodafone Rg"/>
        <family val="2"/>
        <scheme val="major"/>
      </rPr>
      <t>– Instant Network Schools</t>
    </r>
    <r>
      <rPr>
        <sz val="9.5"/>
        <color theme="3"/>
        <rFont val="Vodafone Rg"/>
        <family val="2"/>
        <scheme val="major"/>
      </rPr>
      <t xml:space="preserve">
Vodafone Foundation has pioneered the development of innovative digital teaching and remote learning technologies for deployment among some of the most vulnerable and disadvantaged communities in the world, including people living in refugee camps in sub-Saharan Africa. Its Instant Network Schools programme connects classrooms to the internet, providing remote and isolated communities with solar power, tablet computers and teacher training resources, together with access to educational content. 
Run in partnership with the United Nations High Commission for Refugees, the Instant Network Schools programme has given over 94,000 young refugee students access to a quality digital education. Two new
Instant Network Schools have been established in Mozambique, located in the Maratane Refugee Settlement and the city of Nampula. These will transform existing classrooms into multimedia hubs for learning,
complete with internet connectivity, sustainable solar power and a robust teacher training programme. Together this will benefit nearly 9,000 students, 25,000 family members and over 200 teachers.</t>
    </r>
  </si>
  <si>
    <t>The COP describes advocacy and public policy engagement.</t>
  </si>
  <si>
    <r>
      <t xml:space="preserve">We engage in advocacy on many issues that are relevant our purpose and sustainable business strategy – including but not limited to the following initiatives: 
</t>
    </r>
    <r>
      <rPr>
        <b/>
        <sz val="9.5"/>
        <color theme="3"/>
        <rFont val="Vodafone Rg"/>
        <family val="2"/>
        <scheme val="major"/>
      </rPr>
      <t>– HeforShe</t>
    </r>
    <r>
      <rPr>
        <sz val="9.5"/>
        <color theme="3"/>
        <rFont val="Vodafone Rg"/>
        <family val="2"/>
        <scheme val="major"/>
      </rPr>
      <t xml:space="preserve">
We have embedded our commitment to diversity and gender balance into how we work at Vodafone. Our Group CEO, Nick Read, continues the commitment to act as a corporate champion for the UN Women’s global solidarity movement for gender equality, </t>
    </r>
    <r>
      <rPr>
        <i/>
        <sz val="9.5"/>
        <color theme="3"/>
        <rFont val="Vodafone Rg"/>
        <family val="2"/>
        <scheme val="major"/>
      </rPr>
      <t>HeforShe</t>
    </r>
    <r>
      <rPr>
        <sz val="9.5"/>
        <color theme="3"/>
        <rFont val="Vodafone Rg"/>
        <family val="2"/>
        <scheme val="major"/>
      </rPr>
      <t xml:space="preserve">. 
Further information can be found on the ‘Workplace equality’ section of our website and at https://www.heforshe.org/en/vodafone
</t>
    </r>
    <r>
      <rPr>
        <b/>
        <sz val="9.5"/>
        <color theme="3"/>
        <rFont val="Vodafone Rg"/>
        <family val="2"/>
        <scheme val="major"/>
      </rPr>
      <t>– RE100</t>
    </r>
    <r>
      <rPr>
        <sz val="9.5"/>
        <color theme="3"/>
        <rFont val="Vodafone Rg"/>
        <family val="2"/>
        <scheme val="major"/>
      </rPr>
      <t xml:space="preserve">
Led by The Climate Group, in partnership with CDP, RE100 brings together the world’s most influential companies committed to 100% renewable electricity with the aim of scaling up demand for – and delivery of – renewable power. In 2018 we joined RE100 today with a commitment to purchase 100% of the electricity it uses from renewable sources by 2025.
Further information can be found in the ‘Planet’ section of our Annual Report at pages 41 - 45 and at http://there100.org/
</t>
    </r>
    <r>
      <rPr>
        <b/>
        <sz val="9.5"/>
        <color theme="3"/>
        <rFont val="Vodafone Rg"/>
        <family val="2"/>
        <scheme val="major"/>
      </rPr>
      <t>– Global Network Initiative (GNI)</t>
    </r>
    <r>
      <rPr>
        <sz val="9.5"/>
        <color theme="3"/>
        <rFont val="Vodafone Rg"/>
        <family val="2"/>
        <scheme val="major"/>
      </rPr>
      <t xml:space="preserve">
In 2017, we joined the Global Network Initiative (GNI) as a Board member. The GNI is a multi-stakeholder forum focused on promoting and advancing freedom of expression and the right to privacy worldwide. The GNI brings together information and communications technology companies, civil society groups (including human rights and media freedom groups), academics and investors with a shared commitment to promote and advance freedom of expression and privacy worldwide.
Further information can be found in the ‘Human Rights’ section of our Annual Report at page 54 and at https://globalnetworkinitiative.org/
</t>
    </r>
    <r>
      <rPr>
        <b/>
        <sz val="9.5"/>
        <color theme="4"/>
        <rFont val="Vodafone Rg"/>
        <family val="2"/>
        <scheme val="major"/>
      </rPr>
      <t>Public policy engagement</t>
    </r>
    <r>
      <rPr>
        <sz val="9.5"/>
        <color theme="3"/>
        <rFont val="Vodafone Rg"/>
        <family val="2"/>
        <scheme val="major"/>
      </rPr>
      <t xml:space="preserve">
Our relationship with governments and regulators is important to ensure policies are developed in the interests of our customers and the industry, while also enabling them to better understand our impact on the community and the environment. This included engagement on:  Data protection and privacy; Security and supply chain resilience.
For further information see the ‘Stakeholder engagement’ section of our Annual Report at pages 14-15.</t>
    </r>
  </si>
  <si>
    <t>The COP describes partnerships and collective action.</t>
  </si>
  <si>
    <t xml:space="preserve">We believe partnership is the best way to make progress against our sustainable business strategy and targets. Several examples of our partnerships are listed in Criterion 16 above. Further information can be found in the ‘Purpose, sustainability and responsible business' section of our Annual Report at pages 36-58, Vodafone Foundation  website, and ‘Our Purpose’  section of our website. </t>
  </si>
  <si>
    <t>CORPORATE SUSTAINABILITY GOVERNANCE AND LEADERSHIP</t>
  </si>
  <si>
    <t>The COP describes CEO commitment and leadership.</t>
  </si>
  <si>
    <t>In the Annual Report, pages 6 and 7, our Chairman and Group CEO confirm their commitment to sustainability and responsible business practices.</t>
  </si>
  <si>
    <t>The COP describes Board adoption and oversight.</t>
  </si>
  <si>
    <r>
      <t xml:space="preserve">The Group ExCo – chaired by the Group CEO – has overall accountability to the Vodafone Group Plc Board for Vodafone’s sustainable business performance. The Group Director of SDGs, Sustainable Business &amp; Foundations defines and leads Vodafone’s sustainable business strategy worldwide and is responsible for the activities of the Group Sustainable Business team. The Group Director of SDGs, Sustainable Business &amp; Foundations reports to the Group Chief External and Corporate Affairs Director who is a member of the Group ExCo. 
The Group ExCo regularly reviews the progress of the sustainable business strategy. All key external publications are reviewed by the Vodafone Group Disclosure Committee. The Committee is responsible for ensuring the accuracy and timeliness of Group disclosures and approves, on behalf of the Group CEO, the controls and procedures related to the release of financial and non-financial information. For further information on governance see page 35 of our Annual Report.
</t>
    </r>
    <r>
      <rPr>
        <b/>
        <sz val="9.5"/>
        <color theme="4"/>
        <rFont val="Vodafone Rg"/>
        <family val="2"/>
        <scheme val="major"/>
      </rPr>
      <t xml:space="preserve">ESG Committee </t>
    </r>
    <r>
      <rPr>
        <sz val="9.5"/>
        <color theme="3"/>
        <rFont val="Vodafone Rg"/>
        <family val="2"/>
        <scheme val="major"/>
      </rPr>
      <t xml:space="preserve">
This year, the Board formally approved the establishment of a new Committee of the Board, the ESG Committee. The responsibilities of the Committee are to:
– Oversee the ESG programme, including the purpose strategy (Inclusion for All, Planet and Digital Society), sustainability and responsible business practices, and the social contract;
– Approve the ESG strategy, including related targets and KPIs, and monitor progress against key performance indicators and external ESG index results;
– Oversee execution of the ESG strategy and related policies and programmes required to implement the ESG strategy, as well as the Group’s progress on ESG commitments and targets; and
– Provide advice and direction to management on implementation of the ESG strategy, the opportunities and risks to the Group’s operations and reputation and its corporate responsibility.</t>
    </r>
  </si>
  <si>
    <t>The COP describes stakeholder engagement.</t>
  </si>
  <si>
    <t>Code of Conduct</t>
  </si>
  <si>
    <t>Human Rights Policy</t>
  </si>
  <si>
    <t>Code of Ethical Purchasing</t>
  </si>
  <si>
    <t>Modern Slavery Statement 2022</t>
  </si>
  <si>
    <t>Health, Safety and Wellbeing Policy</t>
  </si>
  <si>
    <t>Contribution to the SDGs</t>
  </si>
  <si>
    <t>COVID-19 response</t>
  </si>
  <si>
    <t>Our response to the war in Ukraine</t>
  </si>
  <si>
    <t>TCFD Report</t>
  </si>
  <si>
    <t xml:space="preserve">1. Prepared in accordance with guidance issued by NASDAQ stock exchange. More information can be found here: listingcenter.nasdaq.com/home.aspx </t>
  </si>
  <si>
    <t xml:space="preserve">Note: The charts presented above are based on the composition of the Board as at 31 March 2022. </t>
  </si>
  <si>
    <t>Vodafone is committed to maintaining good communications and building positive relationships with all of our stakeholders, as we see this as essential to strengthening our sustainable business. Interactions with key stakeholders during the year are included in the ARA. Vodafone is required to provide information on how the Directors have performed their duty under section 172 of the Companies Act 2006 to promote the success of Vodafone, including how those matters and the interests of Vodafone’s key stakeholders have been taken into account by the Directors. For further information on stakeholder engagement please see page 14 of the ARA.</t>
  </si>
  <si>
    <t>Note: Vodafone Group Plc operates mobile and fixed networks in 19 countries throughout Europe and Africa ('Operating Companies'). Eight of these countries are categorised by the World Resources Institute (2019) as having high levels of water stress (Italy, Spain, Portugal, Greece, Albania, Turkey, Egypt and Lesotho). In FY22, these eight countries accounted for approximately one third of the Group's total revenue. Whilst we are not a water-intensive user, we work to reduce our water usage across all our operations. Or digital solutions and IoT products also help our customers, such as governments and businesses, reduce their water consumption through real-time monitoring and early detection of water leaks.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</si>
</sst>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_);_(* \(#,##0\);_(* &quot;-&quot;_);_(@_)"/>
    <numFmt numFmtId="165" formatCode="_-* #,##0_-;\-* #,##0_-;_-* &quot;-&quot;??_-;_-@_-"/>
    <numFmt numFmtId="166" formatCode="0.0"/>
    <numFmt numFmtId="167" formatCode="#,##0.0"/>
    <numFmt numFmtId="168" formatCode="#,##0.0_;&quot;x&quot;;\(#,##0.0\)&quot;x&quot;;\-"/>
    <numFmt numFmtId="169" formatCode="0.000"/>
    <numFmt numFmtId="170" formatCode="0.0%"/>
  </numFmts>
  <fonts count="102">
    <font>
      <sz val="9.5"/>
      <color theme="3"/>
      <name val="Vodafone Rg"/>
      <family val="2"/>
      <scheme val="major"/>
    </font>
    <font>
      <sz val="11"/>
      <color theme="1"/>
      <name val="Vodafone Lt"/>
      <family val="2"/>
      <scheme val="minor"/>
    </font>
    <font>
      <sz val="11"/>
      <color theme="1"/>
      <name val="Vodafone Lt"/>
      <family val="2"/>
      <scheme val="minor"/>
    </font>
    <font>
      <sz val="11"/>
      <color theme="1"/>
      <name val="Vodafone Lt"/>
      <family val="2"/>
      <scheme val="minor"/>
    </font>
    <font>
      <sz val="11"/>
      <color theme="1"/>
      <name val="Vodafone Lt"/>
      <family val="2"/>
      <scheme val="minor"/>
    </font>
    <font>
      <sz val="11"/>
      <color rgb="FF006100"/>
      <name val="Vodafone Lt"/>
      <family val="2"/>
      <scheme val="minor"/>
    </font>
    <font>
      <sz val="11"/>
      <color rgb="FF9C0006"/>
      <name val="Vodafone Lt"/>
      <family val="2"/>
      <scheme val="minor"/>
    </font>
    <font>
      <sz val="11"/>
      <color rgb="FF9C6500"/>
      <name val="Vodafone Lt"/>
      <family val="2"/>
      <scheme val="minor"/>
    </font>
    <font>
      <sz val="11"/>
      <color rgb="FF3F3F76"/>
      <name val="Vodafone Lt"/>
      <family val="2"/>
      <scheme val="minor"/>
    </font>
    <font>
      <b/>
      <sz val="11"/>
      <color rgb="FF3F3F3F"/>
      <name val="Vodafone Lt"/>
      <family val="2"/>
      <scheme val="minor"/>
    </font>
    <font>
      <sz val="11"/>
      <color rgb="FFFA7D00"/>
      <name val="Vodafone Lt"/>
      <family val="2"/>
      <scheme val="minor"/>
    </font>
    <font>
      <b/>
      <sz val="11"/>
      <color theme="0"/>
      <name val="Vodafone Lt"/>
      <family val="2"/>
      <scheme val="minor"/>
    </font>
    <font>
      <sz val="11"/>
      <color rgb="FFFF0000"/>
      <name val="Vodafone Lt"/>
      <family val="2"/>
      <scheme val="minor"/>
    </font>
    <font>
      <i/>
      <sz val="11"/>
      <color rgb="FF7F7F7F"/>
      <name val="Vodafone Lt"/>
      <family val="2"/>
      <scheme val="minor"/>
    </font>
    <font>
      <b/>
      <sz val="11"/>
      <color theme="1"/>
      <name val="Vodafone Lt"/>
      <family val="2"/>
      <scheme val="minor"/>
    </font>
    <font>
      <sz val="10"/>
      <name val="Vodafone Rg"/>
      <family val="2"/>
    </font>
    <font>
      <b/>
      <sz val="16"/>
      <color theme="4"/>
      <name val="Vodafone Rg"/>
      <family val="2"/>
      <scheme val="major"/>
    </font>
    <font>
      <b/>
      <sz val="9.5"/>
      <color rgb="FFE60000"/>
      <name val="Vodafone Rg"/>
      <family val="2"/>
    </font>
    <font>
      <sz val="9.5"/>
      <name val="Vodafone Rg"/>
      <family val="2"/>
    </font>
    <font>
      <u/>
      <sz val="9.5"/>
      <color theme="10"/>
      <name val="Vodafone Rg"/>
      <family val="2"/>
    </font>
    <font>
      <b/>
      <sz val="9.5"/>
      <color theme="0"/>
      <name val="Vodafone Lt"/>
      <family val="2"/>
      <scheme val="minor"/>
    </font>
    <font>
      <u/>
      <sz val="9.5"/>
      <color theme="4"/>
      <name val="Vodafone Rg"/>
      <family val="2"/>
      <scheme val="major"/>
    </font>
    <font>
      <b/>
      <sz val="7"/>
      <color theme="3"/>
      <name val="Vodafone Lt"/>
      <family val="2"/>
      <scheme val="minor"/>
    </font>
    <font>
      <sz val="6"/>
      <name val="Vodafone Rg"/>
      <family val="2"/>
    </font>
    <font>
      <b/>
      <sz val="9.5"/>
      <color theme="0"/>
      <name val="Vodafone Rg"/>
      <family val="2"/>
      <scheme val="major"/>
    </font>
    <font>
      <sz val="9.5"/>
      <color theme="0"/>
      <name val="Vodafone Rg"/>
      <family val="2"/>
      <scheme val="major"/>
    </font>
    <font>
      <sz val="7"/>
      <color rgb="FFFF0000"/>
      <name val="Vodafone Rg"/>
      <family val="2"/>
    </font>
    <font>
      <b/>
      <sz val="9.5"/>
      <color theme="3"/>
      <name val="Vodafone Rg"/>
      <family val="2"/>
      <scheme val="major"/>
    </font>
    <font>
      <sz val="9.5"/>
      <color theme="3"/>
      <name val="Vodafone Lt"/>
      <family val="2"/>
      <scheme val="minor"/>
    </font>
    <font>
      <b/>
      <sz val="15"/>
      <color theme="3"/>
      <name val="Vodafone Lt"/>
      <family val="2"/>
      <scheme val="minor"/>
    </font>
    <font>
      <b/>
      <sz val="11"/>
      <color theme="3"/>
      <name val="Vodafone Lt"/>
      <family val="2"/>
      <scheme val="minor"/>
    </font>
    <font>
      <b/>
      <sz val="9.5"/>
      <color theme="3"/>
      <name val="Vodafone Lt"/>
      <family val="2"/>
      <scheme val="minor"/>
    </font>
    <font>
      <sz val="7"/>
      <color theme="3"/>
      <name val="Vodafone Rg"/>
      <family val="2"/>
      <scheme val="major"/>
    </font>
    <font>
      <sz val="9.5"/>
      <color theme="3"/>
      <name val="Vodafone Rg"/>
      <family val="2"/>
      <scheme val="major"/>
    </font>
    <font>
      <sz val="8"/>
      <name val="Vodafone Rg"/>
      <family val="2"/>
      <scheme val="major"/>
    </font>
    <font>
      <b/>
      <sz val="9.5"/>
      <color theme="4"/>
      <name val="Vodafone Rg"/>
      <family val="2"/>
      <scheme val="major"/>
    </font>
    <font>
      <i/>
      <sz val="9.5"/>
      <color theme="3"/>
      <name val="Vodafone Rg"/>
      <family val="2"/>
      <scheme val="major"/>
    </font>
    <font>
      <b/>
      <vertAlign val="subscript"/>
      <sz val="9.5"/>
      <color theme="0"/>
      <name val="Vodafone Rg"/>
      <family val="2"/>
      <scheme val="major"/>
    </font>
    <font>
      <sz val="7"/>
      <name val="Arial Black"/>
      <family val="2"/>
    </font>
    <font>
      <sz val="7"/>
      <name val="Arial"/>
      <family val="2"/>
    </font>
    <font>
      <sz val="10"/>
      <name val="Arial"/>
      <family val="2"/>
    </font>
    <font>
      <sz val="9.5"/>
      <color theme="9"/>
      <name val="Vodafone Lt"/>
      <family val="2"/>
      <scheme val="minor"/>
    </font>
    <font>
      <sz val="8"/>
      <color theme="3"/>
      <name val="Vodafone Lt"/>
      <family val="2"/>
      <scheme val="minor"/>
    </font>
    <font>
      <b/>
      <vertAlign val="superscript"/>
      <sz val="9.5"/>
      <color theme="0"/>
      <name val="Vodafone Rg"/>
      <family val="2"/>
      <scheme val="major"/>
    </font>
    <font>
      <b/>
      <sz val="9.5"/>
      <color theme="9"/>
      <name val="Vodafone Lt"/>
      <family val="2"/>
      <scheme val="minor"/>
    </font>
    <font>
      <sz val="10"/>
      <name val="Calibri"/>
      <family val="2"/>
    </font>
    <font>
      <sz val="12"/>
      <color rgb="FFFF0000"/>
      <name val="Vodafone Rg"/>
      <family val="2"/>
      <scheme val="major"/>
    </font>
    <font>
      <sz val="12"/>
      <color theme="9"/>
      <name val="Vodafone Rg"/>
      <family val="2"/>
      <scheme val="major"/>
    </font>
    <font>
      <sz val="12"/>
      <color theme="4"/>
      <name val="Vodafone Rg"/>
      <family val="2"/>
      <scheme val="major"/>
    </font>
    <font>
      <sz val="9.5"/>
      <color theme="4"/>
      <name val="Vodafone Rg"/>
      <family val="2"/>
      <scheme val="major"/>
    </font>
    <font>
      <b/>
      <sz val="9.5"/>
      <color rgb="FF4A4D4E"/>
      <name val="Vodafone Rg"/>
      <family val="2"/>
      <scheme val="major"/>
    </font>
    <font>
      <sz val="9.5"/>
      <color rgb="FF4A4D4E"/>
      <name val="Vodafone Rg"/>
      <family val="2"/>
      <scheme val="major"/>
    </font>
    <font>
      <vertAlign val="superscript"/>
      <sz val="9.5"/>
      <name val="Vodafone Rg"/>
      <family val="2"/>
      <scheme val="major"/>
    </font>
    <font>
      <b/>
      <sz val="9.5"/>
      <color theme="3"/>
      <name val="Vodafone Rg"/>
      <family val="2"/>
      <scheme val="major"/>
    </font>
    <font>
      <sz val="9.5"/>
      <color rgb="FF4A4D4E"/>
      <name val="Vodafone Rg (Body)"/>
    </font>
    <font>
      <vertAlign val="superscript"/>
      <sz val="9.5"/>
      <color rgb="FF4A4D4E"/>
      <name val="Vodafone Rg (Body)"/>
    </font>
    <font>
      <vertAlign val="superscript"/>
      <sz val="9.5"/>
      <color rgb="FF4A4D4E"/>
      <name val="Vodafone Rg"/>
      <family val="2"/>
      <scheme val="major"/>
    </font>
    <font>
      <vertAlign val="superscript"/>
      <sz val="9.5"/>
      <color rgb="FF4A4D4E"/>
      <name val="Vodafone Rg (Headings)"/>
    </font>
    <font>
      <vertAlign val="subscript"/>
      <sz val="9.5"/>
      <color theme="3"/>
      <name val="Vodafone Rg (Headings)"/>
    </font>
    <font>
      <u/>
      <sz val="9.5"/>
      <color rgb="FFFF0000"/>
      <name val="Vodafone Rg"/>
      <family val="2"/>
      <scheme val="major"/>
    </font>
    <font>
      <b/>
      <sz val="9.5"/>
      <color rgb="FFFFFFFF"/>
      <name val="Vodafone Rg"/>
      <family val="2"/>
    </font>
    <font>
      <b/>
      <sz val="9.5"/>
      <color rgb="FFFFFFFF"/>
      <name val="Vodafone Lt"/>
      <family val="2"/>
    </font>
    <font>
      <sz val="9.5"/>
      <color rgb="FF4A4D4E"/>
      <name val="Vodafone Rg"/>
      <family val="2"/>
    </font>
    <font>
      <b/>
      <sz val="9.5"/>
      <color rgb="FF4A4D4E"/>
      <name val="Vodafone Rg"/>
      <family val="2"/>
    </font>
    <font>
      <sz val="7"/>
      <color rgb="FF4A4D4E"/>
      <name val="Vodafone Rg"/>
      <family val="2"/>
      <scheme val="major"/>
    </font>
    <font>
      <sz val="16"/>
      <color theme="4"/>
      <name val="Vodafone Lt"/>
      <family val="2"/>
      <scheme val="minor"/>
    </font>
    <font>
      <sz val="9.5"/>
      <color theme="3"/>
      <name val="Calibri"/>
      <family val="2"/>
    </font>
    <font>
      <b/>
      <sz val="9.5"/>
      <color theme="3"/>
      <name val="Vodafone Lt"/>
      <family val="2"/>
    </font>
    <font>
      <b/>
      <sz val="9.5"/>
      <color theme="3"/>
      <name val="Calibri"/>
      <family val="2"/>
    </font>
    <font>
      <b/>
      <sz val="14"/>
      <color theme="4"/>
      <name val="Vodafone Rg"/>
      <family val="2"/>
      <scheme val="major"/>
    </font>
    <font>
      <sz val="9.5"/>
      <color theme="3"/>
      <name val="Vodafone Rg"/>
      <family val="2"/>
    </font>
    <font>
      <b/>
      <vertAlign val="superscript"/>
      <sz val="14"/>
      <color theme="4"/>
      <name val="Vodafone Rg"/>
      <family val="2"/>
      <scheme val="major"/>
    </font>
    <font>
      <sz val="9.5"/>
      <color rgb="FF4A4D4E"/>
      <name val="Calibri"/>
      <family val="2"/>
    </font>
    <font>
      <b/>
      <sz val="9.5"/>
      <color rgb="FFFF0000"/>
      <name val="Vodafone Rg"/>
      <family val="2"/>
      <scheme val="major"/>
    </font>
    <font>
      <sz val="9.5"/>
      <color rgb="FFFF0000"/>
      <name val="Vodafone Rg"/>
      <family val="2"/>
      <scheme val="major"/>
    </font>
    <font>
      <sz val="9.5"/>
      <color rgb="FF4A4D4E"/>
      <name val="Wingdings"/>
      <charset val="2"/>
    </font>
    <font>
      <b/>
      <sz val="14"/>
      <color theme="3"/>
      <name val="Vodafone Rg"/>
      <family val="2"/>
      <scheme val="major"/>
    </font>
    <font>
      <b/>
      <vertAlign val="superscript"/>
      <sz val="9.5"/>
      <color theme="3"/>
      <name val="Vodafone Rg"/>
      <family val="2"/>
      <scheme val="major"/>
    </font>
    <font>
      <sz val="9.5"/>
      <color rgb="FF4A4D4E"/>
      <name val="Vodafone Lt"/>
      <family val="2"/>
      <scheme val="minor"/>
    </font>
    <font>
      <vertAlign val="superscript"/>
      <sz val="9.5"/>
      <color rgb="FF4A4D4E"/>
      <name val="Vodafone Lt"/>
      <family val="2"/>
      <scheme val="minor"/>
    </font>
    <font>
      <b/>
      <sz val="9.5"/>
      <name val="Vodafone Rg"/>
      <family val="2"/>
      <scheme val="major"/>
    </font>
    <font>
      <sz val="8"/>
      <color theme="3"/>
      <name val="Times New Roman"/>
      <family val="1"/>
    </font>
    <font>
      <sz val="10"/>
      <color theme="3"/>
      <name val="Times New Roman"/>
      <family val="1"/>
    </font>
    <font>
      <sz val="11"/>
      <color theme="3"/>
      <name val="Times New Roman"/>
      <family val="1"/>
    </font>
    <font>
      <b/>
      <u/>
      <sz val="9.5"/>
      <color rgb="FF4A4D4E"/>
      <name val="Vodafone Rg"/>
      <family val="2"/>
      <scheme val="major"/>
    </font>
    <font>
      <b/>
      <u/>
      <sz val="9.5"/>
      <color theme="3"/>
      <name val="Vodafone Rg"/>
      <family val="2"/>
      <scheme val="major"/>
    </font>
    <font>
      <sz val="18"/>
      <color theme="3"/>
      <name val="Vodafone Rg"/>
      <family val="2"/>
      <scheme val="major"/>
    </font>
    <font>
      <sz val="9.5"/>
      <color theme="2" tint="-0.749992370372631"/>
      <name val="Vodafone Rg"/>
      <family val="2"/>
    </font>
    <font>
      <sz val="9.5"/>
      <color rgb="FF4A4D4E"/>
      <name val="Vrinda"/>
      <family val="2"/>
    </font>
    <font>
      <b/>
      <sz val="11"/>
      <color theme="3"/>
      <name val="Vodafone Rg"/>
      <family val="2"/>
      <scheme val="major"/>
    </font>
    <font>
      <b/>
      <sz val="9"/>
      <color theme="3"/>
      <name val="Vodafone Rg"/>
      <family val="2"/>
      <scheme val="major"/>
    </font>
    <font>
      <sz val="9"/>
      <color theme="3"/>
      <name val="Vodafone Rg"/>
      <family val="2"/>
      <scheme val="major"/>
    </font>
    <font>
      <i/>
      <sz val="9"/>
      <color theme="3"/>
      <name val="Vodafone Rg"/>
      <family val="2"/>
      <scheme val="major"/>
    </font>
    <font>
      <sz val="8"/>
      <color theme="3"/>
      <name val="Vodafone Rg"/>
      <family val="2"/>
      <scheme val="major"/>
    </font>
    <font>
      <sz val="9.5"/>
      <color rgb="FF4A4D4E"/>
      <name val="Sanskrit Text"/>
      <family val="1"/>
    </font>
    <font>
      <vertAlign val="subscript"/>
      <sz val="9.5"/>
      <color theme="3"/>
      <name val="Vodafone Rg"/>
      <family val="2"/>
      <scheme val="major"/>
    </font>
    <font>
      <b/>
      <vertAlign val="superscript"/>
      <sz val="9.5"/>
      <color rgb="FF4A4D4E"/>
      <name val="Vodafone Rg"/>
      <family val="2"/>
      <scheme val="major"/>
    </font>
    <font>
      <u/>
      <sz val="9.5"/>
      <color rgb="FFE32310"/>
      <name val="Vodafone Rg"/>
      <family val="2"/>
      <scheme val="major"/>
    </font>
    <font>
      <b/>
      <sz val="9.5"/>
      <color theme="3"/>
      <name val="Sanskrit Text"/>
      <family val="1"/>
    </font>
    <font>
      <vertAlign val="superscript"/>
      <sz val="9.5"/>
      <color theme="3"/>
      <name val="Vodafone Rg"/>
      <family val="2"/>
      <scheme val="major"/>
    </font>
    <font>
      <sz val="12"/>
      <color rgb="FFE32310"/>
      <name val="Vodafone Rg"/>
      <family val="2"/>
      <scheme val="major"/>
    </font>
    <font>
      <b/>
      <sz val="14"/>
      <color rgb="FFE32310"/>
      <name val="Vodafone Rg"/>
      <family val="2"/>
      <scheme val="major"/>
    </font>
  </fonts>
  <fills count="28">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bgColor indexed="64"/>
      </patternFill>
    </fill>
    <fill>
      <patternFill patternType="solid">
        <fgColor theme="2"/>
        <bgColor indexed="64"/>
      </patternFill>
    </fill>
    <fill>
      <patternFill patternType="solid">
        <fgColor theme="4" tint="0.79998168889431442"/>
        <bgColor indexed="65"/>
      </patternFill>
    </fill>
    <fill>
      <patternFill patternType="solid">
        <fgColor theme="0" tint="-0.14999847407452621"/>
        <bgColor indexed="64"/>
      </patternFill>
    </fill>
    <fill>
      <patternFill patternType="solid">
        <fgColor theme="3"/>
        <bgColor indexed="64"/>
      </patternFill>
    </fill>
    <fill>
      <patternFill patternType="solid">
        <fgColor rgb="FFFFFFFF"/>
        <bgColor indexed="64"/>
      </patternFill>
    </fill>
    <fill>
      <patternFill patternType="solid">
        <fgColor theme="0"/>
      </patternFill>
    </fill>
    <fill>
      <patternFill patternType="solid">
        <fgColor theme="2"/>
      </patternFill>
    </fill>
    <fill>
      <patternFill patternType="solid">
        <fgColor rgb="FFE60000"/>
        <bgColor rgb="FF000000"/>
      </patternFill>
    </fill>
    <fill>
      <patternFill patternType="solid">
        <fgColor rgb="FFFFFFFF"/>
        <bgColor rgb="FF000000"/>
      </patternFill>
    </fill>
    <fill>
      <patternFill patternType="solid">
        <fgColor indexed="65"/>
        <bgColor indexed="64"/>
      </patternFill>
    </fill>
    <fill>
      <patternFill patternType="solid">
        <fgColor rgb="FFD9D9D9"/>
        <bgColor rgb="FF000000"/>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8"/>
        <bgColor indexed="64"/>
      </patternFill>
    </fill>
    <fill>
      <patternFill patternType="solid">
        <fgColor rgb="FFF2F2F2"/>
        <bgColor indexed="64"/>
      </patternFill>
    </fill>
    <fill>
      <patternFill patternType="solid">
        <fgColor theme="9"/>
        <bgColor indexed="64"/>
      </patternFill>
    </fill>
    <fill>
      <patternFill patternType="solid">
        <fgColor rgb="FFE60000"/>
        <bgColor indexed="64"/>
      </patternFill>
    </fill>
  </fills>
  <borders count="62">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3"/>
      </bottom>
      <diagonal/>
    </border>
    <border>
      <left/>
      <right/>
      <top/>
      <bottom style="medium">
        <color auto="1"/>
      </bottom>
      <diagonal/>
    </border>
    <border>
      <left/>
      <right/>
      <top/>
      <bottom style="thick">
        <color theme="4"/>
      </bottom>
      <diagonal/>
    </border>
    <border>
      <left/>
      <right/>
      <top/>
      <bottom style="hair">
        <color theme="3"/>
      </bottom>
      <diagonal/>
    </border>
    <border>
      <left/>
      <right/>
      <top style="hair">
        <color theme="3"/>
      </top>
      <bottom style="medium">
        <color theme="3"/>
      </bottom>
      <diagonal/>
    </border>
    <border>
      <left/>
      <right/>
      <top/>
      <bottom style="thin">
        <color auto="1"/>
      </bottom>
      <diagonal/>
    </border>
    <border>
      <left/>
      <right/>
      <top style="medium">
        <color theme="3"/>
      </top>
      <bottom/>
      <diagonal/>
    </border>
    <border>
      <left/>
      <right/>
      <top style="hair">
        <color auto="1"/>
      </top>
      <bottom style="hair">
        <color auto="1"/>
      </bottom>
      <diagonal/>
    </border>
    <border>
      <left/>
      <right/>
      <top/>
      <bottom style="hair">
        <color auto="1"/>
      </bottom>
      <diagonal/>
    </border>
    <border>
      <left/>
      <right/>
      <top/>
      <bottom style="medium">
        <color rgb="FF4A4D4E"/>
      </bottom>
      <diagonal/>
    </border>
    <border>
      <left/>
      <right style="thin">
        <color rgb="FF4A4D4E"/>
      </right>
      <top/>
      <bottom/>
      <diagonal/>
    </border>
    <border>
      <left style="thin">
        <color rgb="FF4A4D4E"/>
      </left>
      <right style="thin">
        <color rgb="FF4A4D4E"/>
      </right>
      <top/>
      <bottom/>
      <diagonal/>
    </border>
    <border>
      <left style="thin">
        <color rgb="FF4A4D4E"/>
      </left>
      <right/>
      <top/>
      <bottom/>
      <diagonal/>
    </border>
    <border>
      <left/>
      <right style="thin">
        <color rgb="FF4A4D4E"/>
      </right>
      <top/>
      <bottom style="hair">
        <color theme="3"/>
      </bottom>
      <diagonal/>
    </border>
    <border>
      <left style="thin">
        <color rgb="FF4A4D4E"/>
      </left>
      <right style="thin">
        <color rgb="FF4A4D4E"/>
      </right>
      <top/>
      <bottom style="hair">
        <color theme="3"/>
      </bottom>
      <diagonal/>
    </border>
    <border>
      <left style="thin">
        <color rgb="FF4A4D4E"/>
      </left>
      <right/>
      <top/>
      <bottom style="hair">
        <color theme="3"/>
      </bottom>
      <diagonal/>
    </border>
    <border>
      <left/>
      <right style="thin">
        <color rgb="FF4A4D4E"/>
      </right>
      <top style="hair">
        <color auto="1"/>
      </top>
      <bottom/>
      <diagonal/>
    </border>
    <border>
      <left style="thin">
        <color rgb="FF4A4D4E"/>
      </left>
      <right style="thin">
        <color rgb="FF4A4D4E"/>
      </right>
      <top style="hair">
        <color auto="1"/>
      </top>
      <bottom/>
      <diagonal/>
    </border>
    <border>
      <left style="thin">
        <color rgb="FF4A4D4E"/>
      </left>
      <right/>
      <top style="hair">
        <color auto="1"/>
      </top>
      <bottom/>
      <diagonal/>
    </border>
    <border>
      <left/>
      <right style="thin">
        <color rgb="FF4A4D4E"/>
      </right>
      <top style="hair">
        <color auto="1"/>
      </top>
      <bottom style="medium">
        <color auto="1"/>
      </bottom>
      <diagonal/>
    </border>
    <border>
      <left style="thin">
        <color rgb="FF4A4D4E"/>
      </left>
      <right style="thin">
        <color rgb="FF4A4D4E"/>
      </right>
      <top style="hair">
        <color auto="1"/>
      </top>
      <bottom style="medium">
        <color auto="1"/>
      </bottom>
      <diagonal/>
    </border>
    <border>
      <left style="thin">
        <color rgb="FF4A4D4E"/>
      </left>
      <right/>
      <top style="hair">
        <color auto="1"/>
      </top>
      <bottom style="medium">
        <color auto="1"/>
      </bottom>
      <diagonal/>
    </border>
    <border>
      <left/>
      <right style="thin">
        <color rgb="FF4A4D4E"/>
      </right>
      <top/>
      <bottom style="hair">
        <color rgb="FF4A4D4E"/>
      </bottom>
      <diagonal/>
    </border>
    <border>
      <left/>
      <right/>
      <top/>
      <bottom style="hair">
        <color rgb="FF4A4D4E"/>
      </bottom>
      <diagonal/>
    </border>
    <border>
      <left/>
      <right style="thin">
        <color rgb="FF4A4D4E"/>
      </right>
      <top style="hair">
        <color rgb="FF4A4D4E"/>
      </top>
      <bottom style="hair">
        <color rgb="FF4A4D4E"/>
      </bottom>
      <diagonal/>
    </border>
    <border>
      <left/>
      <right/>
      <top style="hair">
        <color rgb="FF4A4D4E"/>
      </top>
      <bottom style="hair">
        <color rgb="FF4A4D4E"/>
      </bottom>
      <diagonal/>
    </border>
    <border>
      <left/>
      <right style="thin">
        <color rgb="FF4A4D4E"/>
      </right>
      <top/>
      <bottom style="medium">
        <color rgb="FF4A4D4E"/>
      </bottom>
      <diagonal/>
    </border>
    <border>
      <left/>
      <right/>
      <top style="thin">
        <color theme="3"/>
      </top>
      <bottom style="medium">
        <color theme="3"/>
      </bottom>
      <diagonal/>
    </border>
    <border>
      <left/>
      <right/>
      <top style="hair">
        <color theme="3"/>
      </top>
      <bottom style="hair">
        <color theme="3"/>
      </bottom>
      <diagonal/>
    </border>
    <border>
      <left style="hair">
        <color theme="3"/>
      </left>
      <right/>
      <top/>
      <bottom style="medium">
        <color theme="3"/>
      </bottom>
      <diagonal/>
    </border>
    <border>
      <left style="hair">
        <color theme="3"/>
      </left>
      <right style="hair">
        <color theme="3"/>
      </right>
      <top/>
      <bottom style="hair">
        <color theme="3"/>
      </bottom>
      <diagonal/>
    </border>
    <border>
      <left style="hair">
        <color theme="3"/>
      </left>
      <right/>
      <top/>
      <bottom style="hair">
        <color theme="3"/>
      </bottom>
      <diagonal/>
    </border>
    <border>
      <left style="hair">
        <color theme="3"/>
      </left>
      <right style="hair">
        <color theme="3"/>
      </right>
      <top/>
      <bottom/>
      <diagonal/>
    </border>
    <border>
      <left style="hair">
        <color theme="3"/>
      </left>
      <right/>
      <top/>
      <bottom/>
      <diagonal/>
    </border>
    <border>
      <left style="hair">
        <color theme="3"/>
      </left>
      <right style="hair">
        <color theme="3"/>
      </right>
      <top style="thin">
        <color theme="3"/>
      </top>
      <bottom style="medium">
        <color theme="3"/>
      </bottom>
      <diagonal/>
    </border>
    <border>
      <left style="hair">
        <color theme="3"/>
      </left>
      <right/>
      <top style="thin">
        <color theme="3"/>
      </top>
      <bottom style="medium">
        <color theme="3"/>
      </bottom>
      <diagonal/>
    </border>
    <border>
      <left style="hair">
        <color theme="3"/>
      </left>
      <right style="hair">
        <color theme="3"/>
      </right>
      <top/>
      <bottom style="medium">
        <color theme="3"/>
      </bottom>
      <diagonal/>
    </border>
    <border>
      <left/>
      <right style="hair">
        <color theme="3"/>
      </right>
      <top/>
      <bottom style="hair">
        <color theme="3"/>
      </bottom>
      <diagonal/>
    </border>
    <border>
      <left/>
      <right style="hair">
        <color theme="3"/>
      </right>
      <top/>
      <bottom style="medium">
        <color theme="3"/>
      </bottom>
      <diagonal/>
    </border>
    <border>
      <left/>
      <right style="hair">
        <color theme="3"/>
      </right>
      <top/>
      <bottom/>
      <diagonal/>
    </border>
    <border>
      <left/>
      <right style="hair">
        <color theme="3"/>
      </right>
      <top style="thin">
        <color theme="3"/>
      </top>
      <bottom style="medium">
        <color theme="3"/>
      </bottom>
      <diagonal/>
    </border>
    <border>
      <left/>
      <right/>
      <top style="thin">
        <color theme="3"/>
      </top>
      <bottom style="hair">
        <color theme="3"/>
      </bottom>
      <diagonal/>
    </border>
    <border>
      <left/>
      <right/>
      <top style="thin">
        <color theme="3"/>
      </top>
      <bottom style="thin">
        <color theme="3"/>
      </bottom>
      <diagonal/>
    </border>
    <border>
      <left/>
      <right/>
      <top style="thin">
        <color auto="1"/>
      </top>
      <bottom style="thin">
        <color auto="1"/>
      </bottom>
      <diagonal/>
    </border>
    <border>
      <left/>
      <right/>
      <top style="thin">
        <color indexed="64"/>
      </top>
      <bottom style="hair">
        <color theme="3"/>
      </bottom>
      <diagonal/>
    </border>
    <border>
      <left/>
      <right/>
      <top style="hair">
        <color theme="3"/>
      </top>
      <bottom style="medium">
        <color indexed="64"/>
      </bottom>
      <diagonal/>
    </border>
    <border>
      <left/>
      <right/>
      <top style="thin">
        <color indexed="64"/>
      </top>
      <bottom style="thin">
        <color theme="3"/>
      </bottom>
      <diagonal/>
    </border>
    <border>
      <left style="hair">
        <color theme="3"/>
      </left>
      <right/>
      <top style="hair">
        <color theme="3"/>
      </top>
      <bottom style="thin">
        <color theme="3"/>
      </bottom>
      <diagonal/>
    </border>
    <border>
      <left/>
      <right/>
      <top style="hair">
        <color theme="3"/>
      </top>
      <bottom style="thin">
        <color theme="3"/>
      </bottom>
      <diagonal/>
    </border>
    <border>
      <left/>
      <right style="hair">
        <color theme="3"/>
      </right>
      <top style="hair">
        <color theme="3"/>
      </top>
      <bottom style="thin">
        <color theme="3"/>
      </bottom>
      <diagonal/>
    </border>
    <border>
      <left style="hair">
        <color theme="3"/>
      </left>
      <right style="hair">
        <color theme="3"/>
      </right>
      <top style="hair">
        <color theme="3"/>
      </top>
      <bottom style="thin">
        <color theme="3"/>
      </bottom>
      <diagonal/>
    </border>
    <border>
      <left/>
      <right/>
      <top style="hair">
        <color theme="3"/>
      </top>
      <bottom/>
      <diagonal/>
    </border>
    <border>
      <left/>
      <right/>
      <top/>
      <bottom style="thin">
        <color theme="3"/>
      </bottom>
      <diagonal/>
    </border>
    <border>
      <left/>
      <right/>
      <top style="hair">
        <color auto="1"/>
      </top>
      <bottom/>
      <diagonal/>
    </border>
    <border>
      <left/>
      <right style="hair">
        <color indexed="64"/>
      </right>
      <top/>
      <bottom style="hair">
        <color theme="3"/>
      </bottom>
      <diagonal/>
    </border>
  </borders>
  <cellStyleXfs count="59">
    <xf numFmtId="0" fontId="0" fillId="2" borderId="0">
      <alignment vertical="top" wrapText="1"/>
    </xf>
    <xf numFmtId="43" fontId="4" fillId="0" borderId="0" applyFont="0" applyFill="0" applyBorder="0" applyAlignment="0" applyProtection="0"/>
    <xf numFmtId="41"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9" fontId="4" fillId="0" borderId="0" applyFont="0" applyFill="0" applyBorder="0" applyAlignment="0" applyProtection="0"/>
    <xf numFmtId="0" fontId="16" fillId="0" borderId="0" applyNumberFormat="0" applyFill="0" applyBorder="0" applyAlignment="0" applyProtection="0"/>
    <xf numFmtId="0" fontId="24" fillId="10" borderId="0" applyNumberFormat="0" applyAlignment="0" applyProtection="0"/>
    <xf numFmtId="0" fontId="21" fillId="2" borderId="0" applyNumberFormat="0" applyProtection="0">
      <alignment horizontal="center"/>
    </xf>
    <xf numFmtId="0" fontId="5" fillId="3" borderId="0" applyNumberFormat="0" applyBorder="0" applyAlignment="0" applyProtection="0"/>
    <xf numFmtId="0" fontId="6" fillId="4" borderId="0" applyNumberFormat="0" applyBorder="0" applyAlignment="0" applyProtection="0"/>
    <xf numFmtId="0" fontId="7" fillId="5" borderId="0" applyNumberFormat="0" applyBorder="0" applyAlignment="0" applyProtection="0"/>
    <xf numFmtId="0" fontId="8" fillId="6" borderId="1" applyNumberFormat="0" applyAlignment="0" applyProtection="0"/>
    <xf numFmtId="0" fontId="9" fillId="7" borderId="2" applyNumberFormat="0" applyAlignment="0" applyProtection="0"/>
    <xf numFmtId="0" fontId="4" fillId="7" borderId="0" applyNumberFormat="0" applyAlignment="0" applyProtection="0"/>
    <xf numFmtId="0" fontId="10" fillId="0" borderId="3" applyNumberFormat="0" applyFill="0" applyAlignment="0" applyProtection="0"/>
    <xf numFmtId="0" fontId="11" fillId="8" borderId="4" applyNumberFormat="0" applyAlignment="0" applyProtection="0"/>
    <xf numFmtId="0" fontId="12" fillId="0" borderId="0" applyNumberFormat="0" applyFill="0" applyBorder="0" applyAlignment="0" applyProtection="0"/>
    <xf numFmtId="0" fontId="4" fillId="9" borderId="5" applyNumberFormat="0" applyFont="0" applyAlignment="0" applyProtection="0"/>
    <xf numFmtId="0" fontId="13" fillId="0" borderId="0" applyNumberFormat="0" applyFill="0" applyBorder="0" applyAlignment="0" applyProtection="0"/>
    <xf numFmtId="0" fontId="14" fillId="0" borderId="6" applyNumberFormat="0" applyFill="0" applyAlignment="0" applyProtection="0"/>
    <xf numFmtId="0" fontId="22" fillId="0" borderId="0">
      <alignment horizontal="right"/>
    </xf>
    <xf numFmtId="0" fontId="20" fillId="10" borderId="0">
      <alignment horizontal="center"/>
    </xf>
    <xf numFmtId="0" fontId="51" fillId="2" borderId="10" applyNumberFormat="0"/>
    <xf numFmtId="0" fontId="21" fillId="2" borderId="10" applyNumberFormat="0" applyProtection="0">
      <alignment horizontal="center"/>
    </xf>
    <xf numFmtId="2" fontId="51" fillId="2" borderId="7" applyNumberFormat="0"/>
    <xf numFmtId="166" fontId="51" fillId="16" borderId="10" applyNumberFormat="0" applyAlignment="0" applyProtection="0">
      <alignment horizontal="right"/>
    </xf>
    <xf numFmtId="0" fontId="24" fillId="10" borderId="0" applyProtection="0">
      <alignment horizontal="right"/>
    </xf>
    <xf numFmtId="0" fontId="25" fillId="10" borderId="0" applyProtection="0">
      <alignment horizontal="right"/>
    </xf>
    <xf numFmtId="2" fontId="50" fillId="2" borderId="34" applyNumberFormat="0">
      <alignment horizontal="right"/>
    </xf>
    <xf numFmtId="43" fontId="3" fillId="0" borderId="0" applyFont="0" applyFill="0" applyBorder="0" applyAlignment="0" applyProtection="0"/>
    <xf numFmtId="43" fontId="3" fillId="0" borderId="0" applyFont="0" applyFill="0" applyBorder="0" applyAlignment="0" applyProtection="0"/>
    <xf numFmtId="0" fontId="28" fillId="2" borderId="0" applyProtection="0">
      <alignment vertical="top"/>
    </xf>
    <xf numFmtId="0" fontId="32" fillId="2" borderId="0"/>
    <xf numFmtId="0" fontId="27" fillId="2" borderId="10"/>
    <xf numFmtId="3" fontId="27" fillId="2" borderId="34"/>
    <xf numFmtId="0" fontId="29" fillId="0" borderId="9" applyNumberFormat="0" applyFill="0" applyAlignment="0" applyProtection="0"/>
    <xf numFmtId="0" fontId="30" fillId="0" borderId="0" applyNumberFormat="0" applyFill="0" applyBorder="0" applyAlignment="0" applyProtection="0"/>
    <xf numFmtId="0" fontId="2" fillId="12" borderId="0" applyNumberFormat="0" applyBorder="0" applyAlignment="0" applyProtection="0"/>
    <xf numFmtId="2" fontId="53" fillId="2" borderId="0" applyFill="0" applyBorder="0" applyAlignment="0" applyProtection="0"/>
    <xf numFmtId="0" fontId="24" fillId="10" borderId="0" applyProtection="0">
      <alignment horizontal="left"/>
    </xf>
    <xf numFmtId="0" fontId="38" fillId="0" borderId="12"/>
    <xf numFmtId="0" fontId="38" fillId="0" borderId="12">
      <alignment horizontal="right"/>
    </xf>
    <xf numFmtId="0" fontId="39" fillId="0" borderId="0"/>
    <xf numFmtId="0" fontId="40" fillId="0" borderId="0" applyProtection="0"/>
    <xf numFmtId="0" fontId="40" fillId="0" borderId="0"/>
    <xf numFmtId="43" fontId="40" fillId="0" borderId="0" applyFont="0" applyFill="0" applyBorder="0" applyAlignment="0" applyProtection="0"/>
    <xf numFmtId="9" fontId="40" fillId="0" borderId="0" applyFont="0" applyFill="0" applyBorder="0" applyAlignment="0" applyProtection="0"/>
    <xf numFmtId="2" fontId="33" fillId="2" borderId="7" applyNumberFormat="0" applyFont="0" applyFill="0" applyAlignment="0" applyProtection="0"/>
    <xf numFmtId="0" fontId="21" fillId="2" borderId="10" applyNumberFormat="0" applyFill="0" applyBorder="0" applyProtection="0">
      <alignment horizontal="left"/>
    </xf>
    <xf numFmtId="1" fontId="50" fillId="17" borderId="10" applyNumberFormat="0" applyProtection="0">
      <alignment horizontal="right"/>
    </xf>
    <xf numFmtId="3" fontId="50" fillId="16" borderId="10" applyProtection="0">
      <alignment horizontal="right"/>
    </xf>
    <xf numFmtId="2" fontId="51" fillId="2" borderId="34" applyNumberFormat="0">
      <alignment horizontal="right"/>
    </xf>
    <xf numFmtId="2" fontId="50" fillId="17" borderId="34" applyNumberFormat="0">
      <alignment horizontal="right"/>
    </xf>
    <xf numFmtId="0" fontId="33" fillId="17" borderId="15" applyProtection="0">
      <alignment vertical="top" wrapText="1"/>
    </xf>
    <xf numFmtId="0" fontId="33" fillId="17" borderId="16" applyProtection="0">
      <alignment vertical="top" wrapText="1"/>
    </xf>
    <xf numFmtId="0" fontId="69" fillId="2" borderId="0" applyNumberFormat="0" applyProtection="0">
      <alignment horizontal="left"/>
    </xf>
    <xf numFmtId="0" fontId="1" fillId="0" borderId="0"/>
    <xf numFmtId="0" fontId="86" fillId="0" borderId="0" applyNumberFormat="0" applyFill="0" applyBorder="0" applyAlignment="0" applyProtection="0"/>
  </cellStyleXfs>
  <cellXfs count="570">
    <xf numFmtId="0" fontId="0" fillId="2" borderId="0" xfId="0">
      <alignment vertical="top" wrapText="1"/>
    </xf>
    <xf numFmtId="0" fontId="16" fillId="2" borderId="0" xfId="6" applyFill="1" applyBorder="1" applyAlignment="1">
      <alignment vertical="center"/>
    </xf>
    <xf numFmtId="0" fontId="15" fillId="2" borderId="0" xfId="0" applyFont="1">
      <alignment vertical="top" wrapText="1"/>
    </xf>
    <xf numFmtId="0" fontId="22" fillId="0" borderId="0" xfId="21">
      <alignment horizontal="right"/>
    </xf>
    <xf numFmtId="0" fontId="17" fillId="2" borderId="0" xfId="0" applyFont="1" applyAlignment="1">
      <alignment vertical="center"/>
    </xf>
    <xf numFmtId="0" fontId="15" fillId="2" borderId="0" xfId="0" applyFont="1" applyAlignment="1">
      <alignment vertical="center"/>
    </xf>
    <xf numFmtId="0" fontId="18" fillId="2" borderId="0" xfId="23" applyFont="1" applyBorder="1" applyAlignment="1">
      <alignment vertical="center"/>
    </xf>
    <xf numFmtId="164" fontId="19" fillId="2" borderId="0" xfId="24" applyNumberFormat="1" applyFont="1" applyBorder="1" applyAlignment="1">
      <alignment horizontal="center" vertical="center"/>
    </xf>
    <xf numFmtId="2" fontId="51" fillId="2" borderId="7" xfId="25"/>
    <xf numFmtId="0" fontId="51" fillId="2" borderId="10" xfId="23"/>
    <xf numFmtId="0" fontId="24" fillId="10" borderId="0" xfId="27">
      <alignment horizontal="right"/>
    </xf>
    <xf numFmtId="0" fontId="25" fillId="10" borderId="0" xfId="28">
      <alignment horizontal="right"/>
    </xf>
    <xf numFmtId="0" fontId="26" fillId="2" borderId="0" xfId="0" applyFont="1" applyAlignment="1">
      <alignment vertical="center"/>
    </xf>
    <xf numFmtId="0" fontId="26" fillId="2" borderId="0" xfId="0" applyFont="1" applyAlignment="1">
      <alignment horizontal="right" vertical="center"/>
    </xf>
    <xf numFmtId="165" fontId="26" fillId="2" borderId="0" xfId="0" applyNumberFormat="1" applyFont="1" applyAlignment="1">
      <alignment horizontal="right" vertical="center"/>
    </xf>
    <xf numFmtId="0" fontId="28" fillId="2" borderId="0" xfId="32" applyAlignment="1">
      <alignment horizontal="right"/>
    </xf>
    <xf numFmtId="0" fontId="28" fillId="2" borderId="0" xfId="32">
      <alignment vertical="top"/>
    </xf>
    <xf numFmtId="0" fontId="28" fillId="2" borderId="0" xfId="32" applyAlignment="1">
      <alignment horizontal="left" vertical="center"/>
    </xf>
    <xf numFmtId="0" fontId="28" fillId="2" borderId="0" xfId="32" applyAlignment="1">
      <alignment vertical="top" wrapText="1"/>
    </xf>
    <xf numFmtId="0" fontId="28" fillId="2" borderId="0" xfId="32" applyAlignment="1">
      <alignment vertical="center"/>
    </xf>
    <xf numFmtId="0" fontId="28" fillId="2" borderId="0" xfId="32" applyAlignment="1">
      <alignment horizontal="right" vertical="center"/>
    </xf>
    <xf numFmtId="0" fontId="32" fillId="2" borderId="0" xfId="33"/>
    <xf numFmtId="0" fontId="16" fillId="2" borderId="0" xfId="6" applyFill="1" applyAlignment="1">
      <alignment vertical="center"/>
    </xf>
    <xf numFmtId="2" fontId="53" fillId="2" borderId="0" xfId="39"/>
    <xf numFmtId="0" fontId="24" fillId="10" borderId="0" xfId="40">
      <alignment horizontal="left"/>
    </xf>
    <xf numFmtId="0" fontId="24" fillId="10" borderId="0" xfId="27" applyAlignment="1"/>
    <xf numFmtId="0" fontId="51" fillId="2" borderId="11" xfId="23" applyBorder="1"/>
    <xf numFmtId="0" fontId="24" fillId="10" borderId="0" xfId="40" applyAlignment="1">
      <alignment horizontal="left" wrapText="1"/>
    </xf>
    <xf numFmtId="1" fontId="51" fillId="16" borderId="10" xfId="26" applyNumberFormat="1">
      <alignment horizontal="right"/>
    </xf>
    <xf numFmtId="2" fontId="51" fillId="16" borderId="10" xfId="26" applyNumberFormat="1">
      <alignment horizontal="right"/>
    </xf>
    <xf numFmtId="0" fontId="24" fillId="10" borderId="0" xfId="27" applyAlignment="1">
      <alignment horizontal="right" wrapText="1"/>
    </xf>
    <xf numFmtId="0" fontId="16" fillId="2" borderId="0" xfId="6" applyFill="1" applyAlignment="1">
      <alignment vertical="top"/>
    </xf>
    <xf numFmtId="0" fontId="16" fillId="2" borderId="0" xfId="6" applyFill="1" applyBorder="1" applyAlignment="1">
      <alignment vertical="top"/>
    </xf>
    <xf numFmtId="0" fontId="42" fillId="2" borderId="0" xfId="32" applyFont="1">
      <alignment vertical="top"/>
    </xf>
    <xf numFmtId="0" fontId="24" fillId="10" borderId="0" xfId="27" applyAlignment="1">
      <alignment horizontal="left" wrapText="1"/>
    </xf>
    <xf numFmtId="0" fontId="24" fillId="10" borderId="0" xfId="28" applyFont="1" applyAlignment="1">
      <alignment horizontal="left" wrapText="1"/>
    </xf>
    <xf numFmtId="0" fontId="0" fillId="2" borderId="0" xfId="0" quotePrefix="1">
      <alignment vertical="top" wrapText="1"/>
    </xf>
    <xf numFmtId="0" fontId="41" fillId="2" borderId="0" xfId="32" applyFont="1" applyAlignment="1">
      <alignment horizontal="left" vertical="top" wrapText="1"/>
    </xf>
    <xf numFmtId="1" fontId="0" fillId="2" borderId="0" xfId="0" applyNumberFormat="1">
      <alignment vertical="top" wrapText="1"/>
    </xf>
    <xf numFmtId="1" fontId="28" fillId="2" borderId="0" xfId="32" applyNumberFormat="1">
      <alignment vertical="top"/>
    </xf>
    <xf numFmtId="1" fontId="25" fillId="10" borderId="0" xfId="28" applyNumberFormat="1">
      <alignment horizontal="right"/>
    </xf>
    <xf numFmtId="0" fontId="44" fillId="2" borderId="0" xfId="32" applyFont="1" applyAlignment="1">
      <alignment horizontal="left" vertical="top" wrapText="1"/>
    </xf>
    <xf numFmtId="0" fontId="41" fillId="2" borderId="0" xfId="32" applyFont="1" applyAlignment="1">
      <alignment vertical="top" wrapText="1"/>
    </xf>
    <xf numFmtId="0" fontId="47" fillId="2" borderId="0" xfId="0" applyFont="1" applyAlignment="1">
      <alignment horizontal="left" vertical="top" wrapText="1"/>
    </xf>
    <xf numFmtId="0" fontId="22" fillId="2" borderId="0" xfId="21" applyFill="1">
      <alignment horizontal="right"/>
    </xf>
    <xf numFmtId="0" fontId="35" fillId="2" borderId="0" xfId="6" applyFont="1" applyFill="1" applyAlignment="1">
      <alignment vertical="top"/>
    </xf>
    <xf numFmtId="0" fontId="51" fillId="2" borderId="10" xfId="23" applyAlignment="1">
      <alignment horizontal="left" vertical="top"/>
    </xf>
    <xf numFmtId="0" fontId="51" fillId="2" borderId="10" xfId="23" applyAlignment="1">
      <alignment vertical="top"/>
    </xf>
    <xf numFmtId="2" fontId="51" fillId="2" borderId="11" xfId="25" applyBorder="1" applyAlignment="1">
      <alignment vertical="top" wrapText="1"/>
    </xf>
    <xf numFmtId="0" fontId="0" fillId="2" borderId="0" xfId="0" applyAlignment="1">
      <alignment horizontal="right" vertical="top" wrapText="1"/>
    </xf>
    <xf numFmtId="3" fontId="50" fillId="2" borderId="34" xfId="35" applyFont="1"/>
    <xf numFmtId="167" fontId="50" fillId="2" borderId="34" xfId="29" applyNumberFormat="1">
      <alignment horizontal="right"/>
    </xf>
    <xf numFmtId="0" fontId="51" fillId="2" borderId="14" xfId="23" applyBorder="1"/>
    <xf numFmtId="0" fontId="51" fillId="2" borderId="0" xfId="0" applyFont="1">
      <alignment vertical="top" wrapText="1"/>
    </xf>
    <xf numFmtId="0" fontId="46" fillId="2" borderId="0" xfId="32" applyFont="1" applyAlignment="1">
      <alignment vertical="top" wrapText="1"/>
    </xf>
    <xf numFmtId="0" fontId="51" fillId="2" borderId="15" xfId="23" applyBorder="1"/>
    <xf numFmtId="0" fontId="51" fillId="2" borderId="0" xfId="23" applyBorder="1"/>
    <xf numFmtId="9" fontId="51" fillId="0" borderId="10" xfId="26" applyNumberFormat="1" applyFill="1">
      <alignment horizontal="right"/>
    </xf>
    <xf numFmtId="165" fontId="0" fillId="2" borderId="0" xfId="46" applyNumberFormat="1" applyFont="1" applyFill="1" applyAlignment="1">
      <alignment vertical="top" wrapText="1"/>
    </xf>
    <xf numFmtId="3" fontId="45" fillId="2" borderId="0" xfId="0" applyNumberFormat="1" applyFont="1" applyAlignment="1"/>
    <xf numFmtId="3" fontId="51" fillId="2" borderId="0" xfId="26" applyNumberFormat="1" applyFill="1" applyBorder="1">
      <alignment horizontal="right"/>
    </xf>
    <xf numFmtId="165" fontId="27" fillId="2" borderId="0" xfId="46" applyNumberFormat="1" applyFont="1" applyFill="1" applyBorder="1" applyAlignment="1">
      <alignment horizontal="right"/>
    </xf>
    <xf numFmtId="3" fontId="50" fillId="2" borderId="0" xfId="29" applyNumberFormat="1" applyBorder="1">
      <alignment horizontal="right"/>
    </xf>
    <xf numFmtId="43" fontId="0" fillId="2" borderId="0" xfId="46" applyFont="1" applyFill="1" applyAlignment="1">
      <alignment vertical="top" wrapText="1"/>
    </xf>
    <xf numFmtId="9" fontId="0" fillId="2" borderId="0" xfId="0" applyNumberFormat="1">
      <alignment vertical="top" wrapText="1"/>
    </xf>
    <xf numFmtId="0" fontId="0" fillId="2" borderId="0" xfId="0" applyAlignment="1">
      <alignment vertical="top"/>
    </xf>
    <xf numFmtId="0" fontId="27" fillId="2" borderId="0" xfId="0" applyFont="1">
      <alignment vertical="top" wrapText="1"/>
    </xf>
    <xf numFmtId="9" fontId="51" fillId="2" borderId="10" xfId="26" applyNumberFormat="1" applyFill="1">
      <alignment horizontal="right"/>
    </xf>
    <xf numFmtId="166" fontId="33" fillId="2" borderId="10" xfId="26" applyNumberFormat="1" applyFont="1" applyFill="1">
      <alignment horizontal="right"/>
    </xf>
    <xf numFmtId="165" fontId="51" fillId="16" borderId="10" xfId="26" applyNumberFormat="1" applyAlignment="1">
      <alignment horizontal="right"/>
    </xf>
    <xf numFmtId="3" fontId="27" fillId="2" borderId="34" xfId="35"/>
    <xf numFmtId="2" fontId="50" fillId="17" borderId="10" xfId="50" applyNumberFormat="1">
      <alignment horizontal="right"/>
    </xf>
    <xf numFmtId="166" fontId="50" fillId="17" borderId="10" xfId="50" applyNumberFormat="1">
      <alignment horizontal="right"/>
    </xf>
    <xf numFmtId="1" fontId="50" fillId="2" borderId="34" xfId="29" applyNumberFormat="1">
      <alignment horizontal="right"/>
    </xf>
    <xf numFmtId="1" fontId="50" fillId="17" borderId="10" xfId="50" applyNumberFormat="1">
      <alignment horizontal="right"/>
    </xf>
    <xf numFmtId="1" fontId="51" fillId="2" borderId="11" xfId="26" applyNumberFormat="1" applyFill="1" applyBorder="1" applyAlignment="1"/>
    <xf numFmtId="0" fontId="54" fillId="2" borderId="10" xfId="23" applyFont="1"/>
    <xf numFmtId="0" fontId="54" fillId="2" borderId="11" xfId="23" applyFont="1" applyBorder="1"/>
    <xf numFmtId="9" fontId="50" fillId="17" borderId="10" xfId="50" applyNumberFormat="1">
      <alignment horizontal="right"/>
    </xf>
    <xf numFmtId="3" fontId="51" fillId="16" borderId="10" xfId="26" applyNumberFormat="1">
      <alignment horizontal="right"/>
    </xf>
    <xf numFmtId="9" fontId="51" fillId="16" borderId="10" xfId="26" applyNumberFormat="1">
      <alignment horizontal="right"/>
    </xf>
    <xf numFmtId="0" fontId="51" fillId="16" borderId="10" xfId="26" applyNumberFormat="1">
      <alignment horizontal="right"/>
    </xf>
    <xf numFmtId="0" fontId="51" fillId="2" borderId="34" xfId="52" quotePrefix="1" applyNumberFormat="1">
      <alignment horizontal="right"/>
    </xf>
    <xf numFmtId="0" fontId="51" fillId="2" borderId="34" xfId="52" applyNumberFormat="1">
      <alignment horizontal="right"/>
    </xf>
    <xf numFmtId="0" fontId="51" fillId="16" borderId="10" xfId="26" applyNumberFormat="1" applyAlignment="1"/>
    <xf numFmtId="1" fontId="50" fillId="17" borderId="34" xfId="53" applyNumberFormat="1">
      <alignment horizontal="right"/>
    </xf>
    <xf numFmtId="165" fontId="50" fillId="17" borderId="10" xfId="50" applyNumberFormat="1">
      <alignment horizontal="right"/>
    </xf>
    <xf numFmtId="2" fontId="50" fillId="17" borderId="34" xfId="53" applyNumberFormat="1">
      <alignment horizontal="right"/>
    </xf>
    <xf numFmtId="0" fontId="27" fillId="13" borderId="17" xfId="40" applyFont="1" applyFill="1" applyBorder="1" applyAlignment="1">
      <alignment horizontal="left" wrapText="1"/>
    </xf>
    <xf numFmtId="49" fontId="27" fillId="13" borderId="18" xfId="27" applyNumberFormat="1" applyFont="1" applyFill="1" applyBorder="1" applyAlignment="1">
      <alignment horizontal="left" wrapText="1"/>
    </xf>
    <xf numFmtId="49" fontId="27" fillId="13" borderId="19" xfId="27" applyNumberFormat="1" applyFont="1" applyFill="1" applyBorder="1" applyAlignment="1">
      <alignment horizontal="left" wrapText="1"/>
    </xf>
    <xf numFmtId="0" fontId="51" fillId="2" borderId="17" xfId="23" applyBorder="1" applyAlignment="1">
      <alignment horizontal="left" vertical="top" wrapText="1"/>
    </xf>
    <xf numFmtId="49" fontId="33" fillId="2" borderId="18" xfId="0" applyNumberFormat="1" applyFont="1" applyBorder="1" applyAlignment="1">
      <alignment horizontal="left" vertical="top" wrapText="1"/>
    </xf>
    <xf numFmtId="0" fontId="51" fillId="2" borderId="20" xfId="23" applyBorder="1" applyAlignment="1">
      <alignment horizontal="left" vertical="top" wrapText="1"/>
    </xf>
    <xf numFmtId="49" fontId="33" fillId="2" borderId="21" xfId="0" applyNumberFormat="1" applyFont="1" applyBorder="1" applyAlignment="1">
      <alignment horizontal="left" vertical="top" wrapText="1"/>
    </xf>
    <xf numFmtId="0" fontId="51" fillId="2" borderId="23" xfId="23" applyBorder="1" applyAlignment="1">
      <alignment horizontal="left" vertical="top" wrapText="1"/>
    </xf>
    <xf numFmtId="49" fontId="33" fillId="2" borderId="24" xfId="0" applyNumberFormat="1" applyFont="1" applyBorder="1" applyAlignment="1">
      <alignment horizontal="left" vertical="top" wrapText="1"/>
    </xf>
    <xf numFmtId="49" fontId="0" fillId="2" borderId="25" xfId="0" applyNumberFormat="1" applyBorder="1" applyAlignment="1">
      <alignment horizontal="left" vertical="top" wrapText="1"/>
    </xf>
    <xf numFmtId="49" fontId="0" fillId="2" borderId="19" xfId="0" applyNumberFormat="1" applyBorder="1" applyAlignment="1">
      <alignment horizontal="left" vertical="top" wrapText="1"/>
    </xf>
    <xf numFmtId="49" fontId="0" fillId="2" borderId="22" xfId="0" applyNumberFormat="1" applyBorder="1" applyAlignment="1">
      <alignment horizontal="left" vertical="top" wrapText="1"/>
    </xf>
    <xf numFmtId="0" fontId="51" fillId="2" borderId="26" xfId="23" applyBorder="1" applyAlignment="1">
      <alignment horizontal="left" vertical="top" wrapText="1"/>
    </xf>
    <xf numFmtId="49" fontId="33" fillId="2" borderId="27" xfId="0" applyNumberFormat="1" applyFont="1" applyBorder="1" applyAlignment="1">
      <alignment horizontal="left" vertical="top" wrapText="1"/>
    </xf>
    <xf numFmtId="49" fontId="0" fillId="2" borderId="28" xfId="0" applyNumberFormat="1" applyBorder="1" applyAlignment="1">
      <alignment horizontal="left" vertical="top" wrapText="1"/>
    </xf>
    <xf numFmtId="0" fontId="0" fillId="2" borderId="10" xfId="34" applyFont="1"/>
    <xf numFmtId="2" fontId="51" fillId="2" borderId="0" xfId="25" applyBorder="1"/>
    <xf numFmtId="0" fontId="24" fillId="2" borderId="0" xfId="40" applyFill="1">
      <alignment horizontal="left"/>
    </xf>
    <xf numFmtId="0" fontId="24" fillId="2" borderId="0" xfId="27" applyFill="1">
      <alignment horizontal="right"/>
    </xf>
    <xf numFmtId="9" fontId="50" fillId="2" borderId="0" xfId="50" applyNumberFormat="1" applyFill="1" applyBorder="1">
      <alignment horizontal="right"/>
    </xf>
    <xf numFmtId="9" fontId="51" fillId="2" borderId="0" xfId="26" applyNumberFormat="1" applyFill="1" applyBorder="1" applyAlignment="1">
      <alignment vertical="top" wrapText="1"/>
    </xf>
    <xf numFmtId="9" fontId="50" fillId="2" borderId="0" xfId="53" applyNumberFormat="1" applyFill="1" applyBorder="1">
      <alignment horizontal="right"/>
    </xf>
    <xf numFmtId="9" fontId="51" fillId="2" borderId="0" xfId="52" applyNumberFormat="1" applyBorder="1">
      <alignment horizontal="right"/>
    </xf>
    <xf numFmtId="0" fontId="62" fillId="19" borderId="0" xfId="0" applyFont="1" applyFill="1">
      <alignment vertical="top" wrapText="1"/>
    </xf>
    <xf numFmtId="49" fontId="35" fillId="2" borderId="19" xfId="0" applyNumberFormat="1" applyFont="1" applyBorder="1" applyAlignment="1">
      <alignment horizontal="left" vertical="top" wrapText="1"/>
    </xf>
    <xf numFmtId="0" fontId="31" fillId="2" borderId="0" xfId="32" applyFont="1">
      <alignment vertical="top"/>
    </xf>
    <xf numFmtId="0" fontId="0" fillId="2" borderId="0" xfId="0" applyAlignment="1">
      <alignment horizontal="left" vertical="top" wrapText="1"/>
    </xf>
    <xf numFmtId="0" fontId="21" fillId="2" borderId="10" xfId="24" applyAlignment="1">
      <alignment horizontal="left"/>
    </xf>
    <xf numFmtId="0" fontId="59" fillId="2" borderId="0" xfId="49" applyFont="1" applyBorder="1">
      <alignment horizontal="left"/>
    </xf>
    <xf numFmtId="0" fontId="21" fillId="2" borderId="0" xfId="24" applyBorder="1" applyAlignment="1">
      <alignment horizontal="left"/>
    </xf>
    <xf numFmtId="0" fontId="32" fillId="2" borderId="0" xfId="32" quotePrefix="1" applyFont="1" applyAlignment="1">
      <alignment vertical="top" wrapText="1"/>
    </xf>
    <xf numFmtId="166" fontId="51" fillId="2" borderId="10" xfId="26" applyNumberFormat="1" applyFill="1" applyAlignment="1"/>
    <xf numFmtId="166" fontId="51" fillId="16" borderId="10" xfId="26" applyNumberFormat="1">
      <alignment horizontal="right"/>
    </xf>
    <xf numFmtId="167" fontId="50" fillId="2" borderId="0" xfId="29" applyNumberFormat="1" applyBorder="1">
      <alignment horizontal="right"/>
    </xf>
    <xf numFmtId="166" fontId="50" fillId="2" borderId="0" xfId="53" applyNumberFormat="1" applyFill="1" applyBorder="1">
      <alignment horizontal="right"/>
    </xf>
    <xf numFmtId="3" fontId="64" fillId="2" borderId="0" xfId="35" applyFont="1" applyBorder="1"/>
    <xf numFmtId="3" fontId="51" fillId="2" borderId="10" xfId="50" applyNumberFormat="1" applyFont="1" applyFill="1">
      <alignment horizontal="right"/>
    </xf>
    <xf numFmtId="3" fontId="50" fillId="2" borderId="34" xfId="29" applyNumberFormat="1">
      <alignment horizontal="right"/>
    </xf>
    <xf numFmtId="0" fontId="47" fillId="2" borderId="0" xfId="0" applyFont="1">
      <alignment vertical="top" wrapText="1"/>
    </xf>
    <xf numFmtId="0" fontId="46" fillId="2" borderId="0" xfId="0" applyFont="1">
      <alignment vertical="top" wrapText="1"/>
    </xf>
    <xf numFmtId="0" fontId="49" fillId="2" borderId="0" xfId="6" applyFont="1" applyFill="1" applyAlignment="1">
      <alignment vertical="top" wrapText="1"/>
    </xf>
    <xf numFmtId="9" fontId="50" fillId="2" borderId="15" xfId="47" applyFont="1" applyFill="1" applyBorder="1" applyAlignment="1"/>
    <xf numFmtId="9" fontId="50" fillId="2" borderId="14" xfId="47" applyFont="1" applyFill="1" applyBorder="1" applyAlignment="1"/>
    <xf numFmtId="9" fontId="50" fillId="2" borderId="8" xfId="47" applyFont="1" applyFill="1" applyBorder="1" applyAlignment="1"/>
    <xf numFmtId="0" fontId="23" fillId="2" borderId="0" xfId="0" applyFont="1">
      <alignment vertical="top" wrapText="1"/>
    </xf>
    <xf numFmtId="0" fontId="44" fillId="2" borderId="0" xfId="32" applyFont="1" applyAlignment="1">
      <alignment vertical="top" wrapText="1"/>
    </xf>
    <xf numFmtId="0" fontId="47" fillId="2" borderId="0" xfId="32" applyFont="1" applyAlignment="1">
      <alignment horizontal="left" vertical="top" wrapText="1"/>
    </xf>
    <xf numFmtId="14" fontId="0" fillId="2" borderId="0" xfId="0" applyNumberFormat="1">
      <alignment vertical="top" wrapText="1"/>
    </xf>
    <xf numFmtId="0" fontId="50" fillId="2" borderId="34" xfId="23" applyFont="1" applyBorder="1" applyAlignment="1">
      <alignment vertical="top"/>
    </xf>
    <xf numFmtId="0" fontId="32" fillId="0" borderId="0" xfId="32" quotePrefix="1" applyFont="1" applyFill="1" applyAlignment="1">
      <alignment horizontal="left" vertical="top" wrapText="1"/>
    </xf>
    <xf numFmtId="0" fontId="32" fillId="2" borderId="0" xfId="32" quotePrefix="1" applyFont="1" applyAlignment="1">
      <alignment horizontal="left" vertical="top" wrapText="1"/>
    </xf>
    <xf numFmtId="0" fontId="67" fillId="2" borderId="0" xfId="32" applyFont="1" applyAlignment="1">
      <alignment horizontal="center" vertical="top" wrapText="1"/>
    </xf>
    <xf numFmtId="0" fontId="24" fillId="10" borderId="0" xfId="28" applyFont="1" applyAlignment="1">
      <alignment horizontal="right" vertical="center" wrapText="1"/>
    </xf>
    <xf numFmtId="0" fontId="35" fillId="2" borderId="0" xfId="28" applyFont="1" applyFill="1" applyAlignment="1">
      <alignment horizontal="left" wrapText="1"/>
    </xf>
    <xf numFmtId="0" fontId="0" fillId="10" borderId="0" xfId="0" applyFill="1">
      <alignment vertical="top" wrapText="1"/>
    </xf>
    <xf numFmtId="0" fontId="51" fillId="11" borderId="37" xfId="23" applyFill="1" applyBorder="1" applyAlignment="1">
      <alignment vertical="top"/>
    </xf>
    <xf numFmtId="0" fontId="51" fillId="11" borderId="38" xfId="23" applyFill="1" applyBorder="1" applyAlignment="1">
      <alignment vertical="top"/>
    </xf>
    <xf numFmtId="0" fontId="51" fillId="11" borderId="38" xfId="23" applyFill="1" applyBorder="1" applyAlignment="1">
      <alignment vertical="top" wrapText="1"/>
    </xf>
    <xf numFmtId="0" fontId="51" fillId="11" borderId="41" xfId="23" applyFill="1" applyBorder="1" applyAlignment="1">
      <alignment vertical="top"/>
    </xf>
    <xf numFmtId="17" fontId="51" fillId="11" borderId="41" xfId="23" applyNumberFormat="1" applyFill="1" applyBorder="1" applyAlignment="1">
      <alignment horizontal="left" vertical="top"/>
    </xf>
    <xf numFmtId="9" fontId="51" fillId="11" borderId="41" xfId="23" applyNumberFormat="1" applyFill="1" applyBorder="1" applyAlignment="1">
      <alignment horizontal="left" vertical="top"/>
    </xf>
    <xf numFmtId="0" fontId="51" fillId="11" borderId="42" xfId="23" applyFill="1" applyBorder="1" applyAlignment="1">
      <alignment vertical="top"/>
    </xf>
    <xf numFmtId="0" fontId="69" fillId="2" borderId="0" xfId="40" applyFont="1" applyFill="1">
      <alignment horizontal="left"/>
    </xf>
    <xf numFmtId="0" fontId="51" fillId="11" borderId="47" xfId="23" applyFill="1" applyBorder="1" applyAlignment="1">
      <alignment vertical="top"/>
    </xf>
    <xf numFmtId="0" fontId="25" fillId="10" borderId="0" xfId="0" applyFont="1" applyFill="1">
      <alignment vertical="top" wrapText="1"/>
    </xf>
    <xf numFmtId="0" fontId="32" fillId="2" borderId="13" xfId="32" quotePrefix="1" applyFont="1" applyBorder="1" applyAlignment="1">
      <alignment horizontal="left" wrapText="1"/>
    </xf>
    <xf numFmtId="0" fontId="32" fillId="2" borderId="0" xfId="32" quotePrefix="1" applyFont="1" applyAlignment="1">
      <alignment horizontal="left" wrapText="1"/>
    </xf>
    <xf numFmtId="0" fontId="0" fillId="2" borderId="0" xfId="0" applyAlignment="1">
      <alignment wrapText="1"/>
    </xf>
    <xf numFmtId="1" fontId="51" fillId="11" borderId="46" xfId="46" applyNumberFormat="1" applyFont="1" applyFill="1" applyBorder="1" applyAlignment="1">
      <alignment horizontal="left"/>
    </xf>
    <xf numFmtId="1" fontId="51" fillId="11" borderId="39" xfId="46" applyNumberFormat="1" applyFont="1" applyFill="1" applyBorder="1" applyAlignment="1">
      <alignment horizontal="left"/>
    </xf>
    <xf numFmtId="0" fontId="24" fillId="10" borderId="0" xfId="27" applyAlignment="1">
      <alignment horizontal="center" wrapText="1"/>
    </xf>
    <xf numFmtId="0" fontId="51" fillId="11" borderId="44" xfId="23" applyFill="1" applyBorder="1"/>
    <xf numFmtId="17" fontId="51" fillId="11" borderId="37" xfId="23" applyNumberFormat="1" applyFill="1" applyBorder="1" applyAlignment="1">
      <alignment horizontal="left"/>
    </xf>
    <xf numFmtId="0" fontId="51" fillId="11" borderId="37" xfId="23" applyFill="1" applyBorder="1"/>
    <xf numFmtId="0" fontId="51" fillId="11" borderId="38" xfId="23" applyFill="1" applyBorder="1"/>
    <xf numFmtId="0" fontId="27" fillId="2" borderId="0" xfId="0" applyFont="1" applyAlignment="1">
      <alignment horizontal="right" vertical="top"/>
    </xf>
    <xf numFmtId="2" fontId="51" fillId="11" borderId="46" xfId="25" applyFill="1" applyBorder="1"/>
    <xf numFmtId="17" fontId="51" fillId="11" borderId="39" xfId="25" applyNumberFormat="1" applyFill="1" applyBorder="1" applyAlignment="1">
      <alignment horizontal="left"/>
    </xf>
    <xf numFmtId="2" fontId="51" fillId="11" borderId="39" xfId="25" applyFill="1" applyBorder="1"/>
    <xf numFmtId="2" fontId="51" fillId="11" borderId="40" xfId="25" applyFill="1" applyBorder="1"/>
    <xf numFmtId="0" fontId="32" fillId="2" borderId="0" xfId="33" quotePrefix="1"/>
    <xf numFmtId="0" fontId="32" fillId="2" borderId="0" xfId="0" applyFont="1" applyAlignment="1">
      <alignment horizontal="left" vertical="top" wrapText="1"/>
    </xf>
    <xf numFmtId="3" fontId="51" fillId="16" borderId="0" xfId="26" applyNumberFormat="1" applyBorder="1">
      <alignment horizontal="right"/>
    </xf>
    <xf numFmtId="0" fontId="51" fillId="2" borderId="10" xfId="23" applyAlignment="1">
      <alignment horizontal="left" indent="1"/>
    </xf>
    <xf numFmtId="3" fontId="50" fillId="16" borderId="10" xfId="26" applyNumberFormat="1" applyFont="1" applyAlignment="1">
      <alignment horizontal="right"/>
    </xf>
    <xf numFmtId="9" fontId="50" fillId="2" borderId="10" xfId="26" applyNumberFormat="1" applyFont="1" applyFill="1">
      <alignment horizontal="right"/>
    </xf>
    <xf numFmtId="2" fontId="51" fillId="2" borderId="0" xfId="25" applyBorder="1" applyAlignment="1">
      <alignment horizontal="left" indent="1"/>
    </xf>
    <xf numFmtId="9" fontId="50" fillId="2" borderId="0" xfId="26" applyNumberFormat="1" applyFont="1" applyFill="1" applyBorder="1">
      <alignment horizontal="right"/>
    </xf>
    <xf numFmtId="0" fontId="51" fillId="2" borderId="10" xfId="23" quotePrefix="1" applyAlignment="1">
      <alignment horizontal="left" indent="1"/>
    </xf>
    <xf numFmtId="0" fontId="51" fillId="2" borderId="0" xfId="23" quotePrefix="1" applyBorder="1" applyAlignment="1">
      <alignment horizontal="left" indent="1"/>
    </xf>
    <xf numFmtId="9" fontId="51" fillId="2" borderId="0" xfId="26" applyNumberFormat="1" applyFill="1" applyBorder="1">
      <alignment horizontal="right"/>
    </xf>
    <xf numFmtId="9" fontId="51" fillId="16" borderId="0" xfId="26" applyNumberFormat="1" applyBorder="1">
      <alignment horizontal="right"/>
    </xf>
    <xf numFmtId="9" fontId="51" fillId="2" borderId="0" xfId="29" applyNumberFormat="1" applyFont="1" applyBorder="1">
      <alignment horizontal="right"/>
    </xf>
    <xf numFmtId="3" fontId="50" fillId="2" borderId="0" xfId="50" applyNumberFormat="1" applyFill="1" applyBorder="1">
      <alignment horizontal="right"/>
    </xf>
    <xf numFmtId="0" fontId="32" fillId="2" borderId="0" xfId="33" applyAlignment="1">
      <alignment horizontal="left" wrapText="1"/>
    </xf>
    <xf numFmtId="3" fontId="50" fillId="2" borderId="0" xfId="26" applyNumberFormat="1" applyFont="1" applyFill="1" applyBorder="1" applyAlignment="1">
      <alignment horizontal="right"/>
    </xf>
    <xf numFmtId="0" fontId="32" fillId="2" borderId="0" xfId="33" applyAlignment="1">
      <alignment horizontal="left" vertical="top" wrapText="1"/>
    </xf>
    <xf numFmtId="0" fontId="32" fillId="2" borderId="0" xfId="33" quotePrefix="1" applyAlignment="1">
      <alignment horizontal="left"/>
    </xf>
    <xf numFmtId="9" fontId="51" fillId="2" borderId="10" xfId="26" quotePrefix="1" applyNumberFormat="1" applyFill="1" applyAlignment="1">
      <alignment horizontal="right"/>
    </xf>
    <xf numFmtId="3" fontId="50" fillId="2" borderId="34" xfId="26" applyNumberFormat="1" applyFont="1" applyFill="1" applyBorder="1" applyAlignment="1">
      <alignment horizontal="right"/>
    </xf>
    <xf numFmtId="2" fontId="51" fillId="2" borderId="0" xfId="25" applyBorder="1" applyAlignment="1">
      <alignment vertical="top"/>
    </xf>
    <xf numFmtId="9" fontId="51" fillId="2" borderId="0" xfId="29" applyNumberFormat="1" applyFont="1" applyBorder="1" applyAlignment="1">
      <alignment horizontal="right" vertical="top"/>
    </xf>
    <xf numFmtId="0" fontId="25" fillId="10" borderId="0" xfId="27" applyFont="1">
      <alignment horizontal="right"/>
    </xf>
    <xf numFmtId="9" fontId="50" fillId="11" borderId="10" xfId="47" quotePrefix="1" applyFont="1" applyFill="1" applyBorder="1" applyAlignment="1">
      <alignment horizontal="right"/>
    </xf>
    <xf numFmtId="9" fontId="50" fillId="11" borderId="0" xfId="47" quotePrefix="1" applyFont="1" applyFill="1" applyBorder="1" applyAlignment="1">
      <alignment horizontal="right"/>
    </xf>
    <xf numFmtId="46" fontId="51" fillId="2" borderId="0" xfId="52" quotePrefix="1" applyNumberFormat="1" applyBorder="1">
      <alignment horizontal="right"/>
    </xf>
    <xf numFmtId="9" fontId="51" fillId="2" borderId="0" xfId="52" quotePrefix="1" applyNumberFormat="1" applyBorder="1">
      <alignment horizontal="right"/>
    </xf>
    <xf numFmtId="9" fontId="51" fillId="2" borderId="10" xfId="26" applyNumberFormat="1" applyFill="1" applyAlignment="1">
      <alignment horizontal="right"/>
    </xf>
    <xf numFmtId="0" fontId="74" fillId="2" borderId="0" xfId="28" applyFont="1" applyFill="1">
      <alignment horizontal="right"/>
    </xf>
    <xf numFmtId="0" fontId="73" fillId="2" borderId="0" xfId="27" applyFont="1" applyFill="1">
      <alignment horizontal="right"/>
    </xf>
    <xf numFmtId="0" fontId="35" fillId="2" borderId="0" xfId="40" applyFont="1" applyFill="1">
      <alignment horizontal="left"/>
    </xf>
    <xf numFmtId="0" fontId="49" fillId="2" borderId="0" xfId="0" applyFont="1">
      <alignment vertical="top" wrapText="1"/>
    </xf>
    <xf numFmtId="0" fontId="51" fillId="16" borderId="0" xfId="26" applyNumberFormat="1" applyBorder="1">
      <alignment horizontal="right"/>
    </xf>
    <xf numFmtId="3" fontId="50" fillId="2" borderId="49" xfId="35" applyFont="1" applyBorder="1"/>
    <xf numFmtId="0" fontId="51" fillId="2" borderId="0" xfId="34" applyFont="1" applyBorder="1"/>
    <xf numFmtId="0" fontId="35" fillId="2" borderId="10" xfId="40" applyFont="1" applyFill="1" applyBorder="1">
      <alignment horizontal="left"/>
    </xf>
    <xf numFmtId="0" fontId="49" fillId="2" borderId="10" xfId="28" applyFont="1" applyFill="1" applyBorder="1">
      <alignment horizontal="right"/>
    </xf>
    <xf numFmtId="0" fontId="35" fillId="2" borderId="10" xfId="27" applyFont="1" applyFill="1" applyBorder="1">
      <alignment horizontal="right"/>
    </xf>
    <xf numFmtId="3" fontId="50" fillId="2" borderId="48" xfId="35" applyFont="1" applyBorder="1"/>
    <xf numFmtId="0" fontId="0" fillId="2" borderId="0" xfId="0" applyAlignment="1">
      <alignment horizontal="left" vertical="top" wrapText="1" indent="1"/>
    </xf>
    <xf numFmtId="0" fontId="0" fillId="2" borderId="35" xfId="0" applyBorder="1" applyAlignment="1">
      <alignment horizontal="left" vertical="top" wrapText="1" indent="1"/>
    </xf>
    <xf numFmtId="9" fontId="51" fillId="2" borderId="10" xfId="47" applyFont="1" applyFill="1" applyBorder="1" applyAlignment="1">
      <alignment horizontal="right"/>
    </xf>
    <xf numFmtId="0" fontId="51" fillId="2" borderId="11" xfId="23" applyBorder="1" applyAlignment="1">
      <alignment horizontal="left" indent="1"/>
    </xf>
    <xf numFmtId="9" fontId="51" fillId="2" borderId="11" xfId="47" applyFont="1" applyFill="1" applyBorder="1" applyAlignment="1">
      <alignment horizontal="right"/>
    </xf>
    <xf numFmtId="9" fontId="51" fillId="2" borderId="0" xfId="47" applyFont="1" applyFill="1" applyBorder="1" applyAlignment="1">
      <alignment horizontal="right"/>
    </xf>
    <xf numFmtId="2" fontId="50" fillId="2" borderId="34" xfId="29" applyNumberFormat="1">
      <alignment horizontal="right"/>
    </xf>
    <xf numFmtId="3" fontId="32" fillId="2" borderId="0" xfId="35" applyFont="1" applyBorder="1" applyAlignment="1">
      <alignment horizontal="left"/>
    </xf>
    <xf numFmtId="3" fontId="51" fillId="2" borderId="0" xfId="35" applyFont="1" applyBorder="1"/>
    <xf numFmtId="3" fontId="51" fillId="2" borderId="10" xfId="35" applyFont="1" applyBorder="1" applyAlignment="1">
      <alignment horizontal="left" indent="1"/>
    </xf>
    <xf numFmtId="9" fontId="50" fillId="2" borderId="15" xfId="47" applyFont="1" applyFill="1" applyBorder="1" applyAlignment="1">
      <alignment horizontal="right"/>
    </xf>
    <xf numFmtId="9" fontId="50" fillId="2" borderId="14" xfId="47" applyFont="1" applyFill="1" applyBorder="1" applyAlignment="1">
      <alignment horizontal="right"/>
    </xf>
    <xf numFmtId="9" fontId="50" fillId="2" borderId="8" xfId="47" applyFont="1" applyFill="1" applyBorder="1" applyAlignment="1">
      <alignment horizontal="right"/>
    </xf>
    <xf numFmtId="165" fontId="51" fillId="16" borderId="0" xfId="26" applyNumberFormat="1" applyBorder="1" applyAlignment="1">
      <alignment horizontal="right"/>
    </xf>
    <xf numFmtId="165" fontId="50" fillId="17" borderId="0" xfId="50" applyNumberFormat="1" applyBorder="1">
      <alignment horizontal="right"/>
    </xf>
    <xf numFmtId="165" fontId="27" fillId="2" borderId="48" xfId="46" applyNumberFormat="1" applyFont="1" applyFill="1" applyBorder="1" applyAlignment="1">
      <alignment horizontal="right"/>
    </xf>
    <xf numFmtId="165" fontId="50" fillId="17" borderId="48" xfId="53" applyNumberFormat="1" applyBorder="1">
      <alignment horizontal="right"/>
    </xf>
    <xf numFmtId="0" fontId="33" fillId="2" borderId="10" xfId="40" applyFont="1" applyFill="1" applyBorder="1">
      <alignment horizontal="left"/>
    </xf>
    <xf numFmtId="9" fontId="0" fillId="2" borderId="11" xfId="47" applyFont="1" applyFill="1" applyBorder="1" applyAlignment="1">
      <alignment horizontal="right" vertical="top" wrapText="1"/>
    </xf>
    <xf numFmtId="1" fontId="50" fillId="2" borderId="49" xfId="29" applyNumberFormat="1" applyBorder="1">
      <alignment horizontal="right"/>
    </xf>
    <xf numFmtId="0" fontId="51" fillId="2" borderId="44" xfId="23" applyBorder="1" applyAlignment="1">
      <alignment vertical="top"/>
    </xf>
    <xf numFmtId="17" fontId="51" fillId="2" borderId="37" xfId="23" applyNumberFormat="1" applyBorder="1" applyAlignment="1">
      <alignment horizontal="left" vertical="top"/>
    </xf>
    <xf numFmtId="0" fontId="51" fillId="2" borderId="44" xfId="23" applyBorder="1" applyAlignment="1">
      <alignment vertical="top" wrapText="1"/>
    </xf>
    <xf numFmtId="0" fontId="51" fillId="2" borderId="47" xfId="23" applyBorder="1" applyAlignment="1">
      <alignment vertical="top"/>
    </xf>
    <xf numFmtId="17" fontId="51" fillId="2" borderId="41" xfId="23" applyNumberFormat="1" applyBorder="1" applyAlignment="1">
      <alignment horizontal="left" vertical="top"/>
    </xf>
    <xf numFmtId="9" fontId="51" fillId="11" borderId="42" xfId="23" applyNumberFormat="1" applyFill="1" applyBorder="1" applyAlignment="1">
      <alignment horizontal="left" vertical="top"/>
    </xf>
    <xf numFmtId="0" fontId="75" fillId="11" borderId="44" xfId="23" applyFont="1" applyFill="1" applyBorder="1" applyAlignment="1">
      <alignment horizontal="center" vertical="top"/>
    </xf>
    <xf numFmtId="0" fontId="75" fillId="11" borderId="37" xfId="23" applyFont="1" applyFill="1" applyBorder="1" applyAlignment="1">
      <alignment horizontal="center" vertical="top"/>
    </xf>
    <xf numFmtId="0" fontId="62" fillId="11" borderId="37" xfId="23" applyFont="1" applyFill="1" applyBorder="1" applyAlignment="1">
      <alignment horizontal="center" vertical="top"/>
    </xf>
    <xf numFmtId="0" fontId="62" fillId="11" borderId="38" xfId="23" applyFont="1" applyFill="1" applyBorder="1" applyAlignment="1">
      <alignment horizontal="center" vertical="top"/>
    </xf>
    <xf numFmtId="0" fontId="62" fillId="11" borderId="44" xfId="23" applyFont="1" applyFill="1" applyBorder="1" applyAlignment="1">
      <alignment horizontal="center" vertical="top"/>
    </xf>
    <xf numFmtId="0" fontId="75" fillId="11" borderId="38" xfId="23" applyFont="1" applyFill="1" applyBorder="1" applyAlignment="1">
      <alignment horizontal="center" vertical="top"/>
    </xf>
    <xf numFmtId="2" fontId="75" fillId="11" borderId="45" xfId="25" applyFont="1" applyFill="1" applyBorder="1" applyAlignment="1">
      <alignment horizontal="center"/>
    </xf>
    <xf numFmtId="2" fontId="72" fillId="11" borderId="43" xfId="25" applyFont="1" applyFill="1" applyBorder="1" applyAlignment="1">
      <alignment horizontal="center"/>
    </xf>
    <xf numFmtId="2" fontId="75" fillId="11" borderId="36" xfId="25" applyFont="1" applyFill="1" applyBorder="1" applyAlignment="1">
      <alignment horizontal="center"/>
    </xf>
    <xf numFmtId="2" fontId="21" fillId="2" borderId="0" xfId="49" applyNumberFormat="1" applyBorder="1">
      <alignment horizontal="left"/>
    </xf>
    <xf numFmtId="0" fontId="69" fillId="2" borderId="0" xfId="56">
      <alignment horizontal="left"/>
    </xf>
    <xf numFmtId="0" fontId="51" fillId="2" borderId="10" xfId="23" applyAlignment="1">
      <alignment wrapText="1"/>
    </xf>
    <xf numFmtId="0" fontId="27" fillId="2" borderId="10" xfId="34"/>
    <xf numFmtId="3" fontId="50" fillId="17" borderId="34" xfId="53" applyNumberFormat="1">
      <alignment horizontal="right"/>
    </xf>
    <xf numFmtId="0" fontId="50" fillId="2" borderId="48" xfId="23" applyFont="1" applyBorder="1"/>
    <xf numFmtId="0" fontId="27" fillId="2" borderId="0" xfId="34" applyBorder="1"/>
    <xf numFmtId="167" fontId="50" fillId="17" borderId="34" xfId="53" applyNumberFormat="1">
      <alignment horizontal="right"/>
    </xf>
    <xf numFmtId="9" fontId="50" fillId="17" borderId="52" xfId="50" applyNumberFormat="1" applyBorder="1">
      <alignment horizontal="right"/>
    </xf>
    <xf numFmtId="0" fontId="51" fillId="16" borderId="0" xfId="26" applyNumberFormat="1" applyBorder="1" applyAlignment="1">
      <alignment horizontal="right" vertical="top" wrapText="1"/>
    </xf>
    <xf numFmtId="3" fontId="50" fillId="16" borderId="51" xfId="51" applyBorder="1">
      <alignment horizontal="right"/>
    </xf>
    <xf numFmtId="9" fontId="51" fillId="16" borderId="10" xfId="26" applyNumberFormat="1" applyAlignment="1">
      <alignment horizontal="right" vertical="top" wrapText="1"/>
    </xf>
    <xf numFmtId="166" fontId="50" fillId="17" borderId="0" xfId="50" applyNumberFormat="1" applyBorder="1">
      <alignment horizontal="right"/>
    </xf>
    <xf numFmtId="1" fontId="50" fillId="17" borderId="51" xfId="50" applyNumberFormat="1" applyBorder="1">
      <alignment horizontal="right"/>
    </xf>
    <xf numFmtId="1" fontId="50" fillId="17" borderId="0" xfId="50" applyNumberFormat="1" applyBorder="1">
      <alignment horizontal="right"/>
    </xf>
    <xf numFmtId="1" fontId="50" fillId="17" borderId="53" xfId="50" applyNumberFormat="1" applyBorder="1">
      <alignment horizontal="right"/>
    </xf>
    <xf numFmtId="166" fontId="51" fillId="16" borderId="0" xfId="26" quotePrefix="1" applyNumberFormat="1" applyBorder="1">
      <alignment horizontal="right"/>
    </xf>
    <xf numFmtId="166" fontId="51" fillId="16" borderId="0" xfId="26" applyNumberFormat="1" applyBorder="1">
      <alignment horizontal="right"/>
    </xf>
    <xf numFmtId="9" fontId="50" fillId="2" borderId="34" xfId="29" applyNumberFormat="1">
      <alignment horizontal="right"/>
    </xf>
    <xf numFmtId="9" fontId="51" fillId="16" borderId="10" xfId="26" applyNumberFormat="1" applyAlignment="1">
      <alignment horizontal="right" wrapText="1"/>
    </xf>
    <xf numFmtId="2" fontId="51" fillId="16" borderId="10" xfId="26" applyNumberFormat="1" applyAlignment="1">
      <alignment horizontal="right" vertical="top" wrapText="1"/>
    </xf>
    <xf numFmtId="9" fontId="51" fillId="16" borderId="10" xfId="26" quotePrefix="1" applyNumberFormat="1">
      <alignment horizontal="right"/>
    </xf>
    <xf numFmtId="9" fontId="50" fillId="17" borderId="0" xfId="50" applyNumberFormat="1" applyBorder="1">
      <alignment horizontal="right"/>
    </xf>
    <xf numFmtId="9" fontId="50" fillId="2" borderId="48" xfId="29" applyNumberFormat="1" applyBorder="1">
      <alignment horizontal="right"/>
    </xf>
    <xf numFmtId="9" fontId="50" fillId="17" borderId="48" xfId="53" applyNumberFormat="1" applyBorder="1">
      <alignment horizontal="right"/>
    </xf>
    <xf numFmtId="3" fontId="33" fillId="2" borderId="11" xfId="35" applyFont="1" applyBorder="1"/>
    <xf numFmtId="166" fontId="51" fillId="2" borderId="11" xfId="52" quotePrefix="1" applyNumberFormat="1" applyBorder="1">
      <alignment horizontal="right"/>
    </xf>
    <xf numFmtId="166" fontId="51" fillId="2" borderId="11" xfId="52" applyNumberFormat="1" applyBorder="1">
      <alignment horizontal="right"/>
    </xf>
    <xf numFmtId="166" fontId="50" fillId="17" borderId="11" xfId="53" applyNumberFormat="1" applyBorder="1">
      <alignment horizontal="right"/>
    </xf>
    <xf numFmtId="1" fontId="50" fillId="17" borderId="11" xfId="53" applyNumberFormat="1" applyBorder="1">
      <alignment horizontal="right"/>
    </xf>
    <xf numFmtId="0" fontId="51" fillId="2" borderId="35" xfId="23" applyBorder="1" applyAlignment="1">
      <alignment horizontal="left" indent="1"/>
    </xf>
    <xf numFmtId="9" fontId="51" fillId="2" borderId="35" xfId="47" applyFont="1" applyFill="1" applyBorder="1" applyAlignment="1">
      <alignment horizontal="right"/>
    </xf>
    <xf numFmtId="9" fontId="50" fillId="17" borderId="35" xfId="50" applyNumberFormat="1" applyBorder="1">
      <alignment horizontal="right"/>
    </xf>
    <xf numFmtId="0" fontId="0" fillId="2" borderId="0" xfId="34" applyFont="1" applyBorder="1"/>
    <xf numFmtId="166" fontId="33" fillId="2" borderId="0" xfId="26" applyNumberFormat="1" applyFont="1" applyFill="1" applyBorder="1">
      <alignment horizontal="right"/>
    </xf>
    <xf numFmtId="3" fontId="33" fillId="2" borderId="11" xfId="35" applyFont="1" applyBorder="1" applyAlignment="1">
      <alignment wrapText="1"/>
    </xf>
    <xf numFmtId="168" fontId="51" fillId="2" borderId="11" xfId="52" applyNumberFormat="1" applyBorder="1" applyAlignment="1">
      <alignment horizontal="right" vertical="top"/>
    </xf>
    <xf numFmtId="0" fontId="51" fillId="2" borderId="35" xfId="23" applyBorder="1"/>
    <xf numFmtId="9" fontId="51" fillId="0" borderId="35" xfId="26" applyNumberFormat="1" applyFill="1" applyBorder="1">
      <alignment horizontal="right"/>
    </xf>
    <xf numFmtId="1" fontId="51" fillId="16" borderId="35" xfId="26" applyNumberFormat="1" applyBorder="1">
      <alignment horizontal="right"/>
    </xf>
    <xf numFmtId="1" fontId="50" fillId="17" borderId="35" xfId="50" applyNumberFormat="1" applyBorder="1">
      <alignment horizontal="right"/>
    </xf>
    <xf numFmtId="0" fontId="35" fillId="2" borderId="35" xfId="40" applyFont="1" applyFill="1" applyBorder="1">
      <alignment horizontal="left"/>
    </xf>
    <xf numFmtId="0" fontId="49" fillId="2" borderId="35" xfId="28" applyFont="1" applyFill="1" applyBorder="1">
      <alignment horizontal="right"/>
    </xf>
    <xf numFmtId="0" fontId="35" fillId="2" borderId="35" xfId="27" applyFont="1" applyFill="1" applyBorder="1">
      <alignment horizontal="right"/>
    </xf>
    <xf numFmtId="2" fontId="51" fillId="2" borderId="7" xfId="52" applyNumberFormat="1" applyBorder="1">
      <alignment horizontal="right"/>
    </xf>
    <xf numFmtId="1" fontId="51" fillId="16" borderId="0" xfId="26" applyNumberFormat="1" applyBorder="1">
      <alignment horizontal="right"/>
    </xf>
    <xf numFmtId="9" fontId="50" fillId="2" borderId="0" xfId="47" applyFont="1" applyFill="1" applyBorder="1" applyAlignment="1">
      <alignment horizontal="right"/>
    </xf>
    <xf numFmtId="9" fontId="50" fillId="2" borderId="0" xfId="47" applyFont="1" applyFill="1" applyBorder="1" applyAlignment="1"/>
    <xf numFmtId="0" fontId="51" fillId="2" borderId="7" xfId="25" applyNumberFormat="1" applyAlignment="1">
      <alignment vertical="top"/>
    </xf>
    <xf numFmtId="0" fontId="51" fillId="11" borderId="54" xfId="23" applyFill="1" applyBorder="1" applyAlignment="1">
      <alignment vertical="top" wrapText="1"/>
    </xf>
    <xf numFmtId="0" fontId="51" fillId="2" borderId="55" xfId="23" applyBorder="1" applyAlignment="1">
      <alignment vertical="top"/>
    </xf>
    <xf numFmtId="0" fontId="51" fillId="2" borderId="56" xfId="23" applyBorder="1" applyAlignment="1">
      <alignment vertical="top"/>
    </xf>
    <xf numFmtId="17" fontId="51" fillId="2" borderId="57" xfId="23" applyNumberFormat="1" applyBorder="1" applyAlignment="1">
      <alignment horizontal="left" vertical="top"/>
    </xf>
    <xf numFmtId="0" fontId="51" fillId="11" borderId="57" xfId="23" applyFill="1" applyBorder="1" applyAlignment="1">
      <alignment vertical="top"/>
    </xf>
    <xf numFmtId="166" fontId="51" fillId="22" borderId="10" xfId="26" applyNumberFormat="1" applyFill="1" applyAlignment="1">
      <alignment horizontal="left" vertical="top"/>
    </xf>
    <xf numFmtId="166" fontId="50" fillId="17" borderId="34" xfId="53" applyNumberFormat="1" applyAlignment="1">
      <alignment horizontal="left"/>
    </xf>
    <xf numFmtId="9" fontId="51" fillId="22" borderId="10" xfId="26" applyNumberFormat="1" applyFill="1" applyAlignment="1">
      <alignment horizontal="left" vertical="top"/>
    </xf>
    <xf numFmtId="9" fontId="51" fillId="22" borderId="10" xfId="26" applyNumberFormat="1" applyFill="1" applyAlignment="1">
      <alignment horizontal="left" vertical="top" wrapText="1"/>
    </xf>
    <xf numFmtId="9" fontId="51" fillId="22" borderId="55" xfId="26" applyNumberFormat="1" applyFill="1" applyBorder="1" applyAlignment="1">
      <alignment horizontal="left" vertical="top"/>
    </xf>
    <xf numFmtId="9" fontId="50" fillId="17" borderId="34" xfId="53" applyNumberFormat="1" applyAlignment="1">
      <alignment horizontal="left"/>
    </xf>
    <xf numFmtId="1" fontId="51" fillId="22" borderId="37" xfId="26" applyNumberFormat="1" applyFill="1" applyBorder="1" applyAlignment="1">
      <alignment horizontal="left" vertical="top"/>
    </xf>
    <xf numFmtId="1" fontId="50" fillId="17" borderId="41" xfId="53" applyNumberFormat="1" applyBorder="1" applyAlignment="1">
      <alignment horizontal="left"/>
    </xf>
    <xf numFmtId="0" fontId="24" fillId="10" borderId="40" xfId="27" applyBorder="1" applyAlignment="1">
      <alignment horizontal="left" wrapText="1"/>
    </xf>
    <xf numFmtId="0" fontId="51" fillId="22" borderId="10" xfId="26" applyNumberFormat="1" applyFill="1" applyAlignment="1">
      <alignment horizontal="left"/>
    </xf>
    <xf numFmtId="9" fontId="51" fillId="22" borderId="10" xfId="26" applyNumberFormat="1" applyFill="1" applyAlignment="1">
      <alignment horizontal="left"/>
    </xf>
    <xf numFmtId="1" fontId="51" fillId="22" borderId="11" xfId="52" applyNumberFormat="1" applyFill="1" applyBorder="1" applyAlignment="1">
      <alignment horizontal="left"/>
    </xf>
    <xf numFmtId="9" fontId="51" fillId="22" borderId="11" xfId="52" applyNumberFormat="1" applyFill="1" applyBorder="1" applyAlignment="1">
      <alignment horizontal="left"/>
    </xf>
    <xf numFmtId="9" fontId="50" fillId="2" borderId="10" xfId="50" applyNumberFormat="1" applyFill="1">
      <alignment horizontal="right"/>
    </xf>
    <xf numFmtId="9" fontId="51" fillId="2" borderId="10" xfId="26" applyNumberFormat="1" applyFill="1" applyAlignment="1">
      <alignment vertical="top" wrapText="1"/>
    </xf>
    <xf numFmtId="9" fontId="51" fillId="2" borderId="11" xfId="52" applyNumberFormat="1" applyBorder="1">
      <alignment horizontal="right"/>
    </xf>
    <xf numFmtId="0" fontId="27" fillId="2" borderId="0" xfId="34" applyBorder="1" applyAlignment="1">
      <alignment vertical="top"/>
    </xf>
    <xf numFmtId="0" fontId="51" fillId="2" borderId="10" xfId="23" applyAlignment="1">
      <alignment vertical="center"/>
    </xf>
    <xf numFmtId="0" fontId="21" fillId="2" borderId="10" xfId="49" applyAlignment="1">
      <alignment horizontal="left" vertical="center"/>
    </xf>
    <xf numFmtId="0" fontId="21" fillId="2" borderId="0" xfId="49" applyBorder="1" applyAlignment="1">
      <alignment horizontal="left" vertical="center"/>
    </xf>
    <xf numFmtId="0" fontId="24" fillId="10" borderId="0" xfId="40" applyAlignment="1">
      <alignment horizontal="left" vertical="center"/>
    </xf>
    <xf numFmtId="0" fontId="51" fillId="2" borderId="0" xfId="23" applyBorder="1" applyAlignment="1">
      <alignment vertical="center"/>
    </xf>
    <xf numFmtId="0" fontId="51" fillId="2" borderId="48" xfId="23" applyBorder="1" applyAlignment="1">
      <alignment vertical="center"/>
    </xf>
    <xf numFmtId="0" fontId="21" fillId="2" borderId="48" xfId="49" applyBorder="1" applyAlignment="1">
      <alignment horizontal="left" vertical="center"/>
    </xf>
    <xf numFmtId="0" fontId="51" fillId="2" borderId="59" xfId="23" applyBorder="1" applyAlignment="1">
      <alignment vertical="center"/>
    </xf>
    <xf numFmtId="0" fontId="51" fillId="2" borderId="7" xfId="25" applyNumberFormat="1" applyAlignment="1">
      <alignment vertical="center"/>
    </xf>
    <xf numFmtId="2" fontId="21" fillId="2" borderId="7" xfId="49" applyNumberFormat="1" applyBorder="1" applyAlignment="1">
      <alignment horizontal="left" vertical="center"/>
    </xf>
    <xf numFmtId="0" fontId="61" fillId="18" borderId="0" xfId="0" applyFont="1" applyFill="1" applyAlignment="1">
      <alignment vertical="center" wrapText="1"/>
    </xf>
    <xf numFmtId="0" fontId="51" fillId="2" borderId="0" xfId="23" applyBorder="1" applyAlignment="1">
      <alignment vertical="top"/>
    </xf>
    <xf numFmtId="0" fontId="51" fillId="22" borderId="37" xfId="23" applyFill="1" applyBorder="1" applyAlignment="1">
      <alignment vertical="top"/>
    </xf>
    <xf numFmtId="0" fontId="51" fillId="22" borderId="39" xfId="23" applyFill="1" applyBorder="1" applyAlignment="1">
      <alignment vertical="top"/>
    </xf>
    <xf numFmtId="0" fontId="51" fillId="22" borderId="38" xfId="23" applyFill="1" applyBorder="1" applyAlignment="1">
      <alignment vertical="top" wrapText="1"/>
    </xf>
    <xf numFmtId="0" fontId="51" fillId="22" borderId="38" xfId="23" applyFill="1" applyBorder="1" applyAlignment="1">
      <alignment vertical="top"/>
    </xf>
    <xf numFmtId="0" fontId="51" fillId="22" borderId="40" xfId="23" applyFill="1" applyBorder="1" applyAlignment="1">
      <alignment vertical="top"/>
    </xf>
    <xf numFmtId="0" fontId="24" fillId="10" borderId="0" xfId="28" applyFont="1" applyAlignment="1">
      <alignment horizontal="right" wrapText="1"/>
    </xf>
    <xf numFmtId="0" fontId="32" fillId="2" borderId="0" xfId="32" quotePrefix="1" applyFont="1" applyAlignment="1">
      <alignment wrapText="1"/>
    </xf>
    <xf numFmtId="0" fontId="0" fillId="24" borderId="0" xfId="0" applyFill="1" applyAlignment="1">
      <alignment vertical="top"/>
    </xf>
    <xf numFmtId="1" fontId="50" fillId="11" borderId="10" xfId="50" applyNumberFormat="1" applyFill="1">
      <alignment horizontal="right"/>
    </xf>
    <xf numFmtId="0" fontId="51" fillId="0" borderId="35" xfId="23" applyFill="1" applyBorder="1"/>
    <xf numFmtId="9" fontId="51" fillId="2" borderId="35" xfId="26" applyNumberFormat="1" applyFill="1" applyBorder="1">
      <alignment horizontal="right"/>
    </xf>
    <xf numFmtId="43" fontId="0" fillId="2" borderId="0" xfId="0" applyNumberFormat="1">
      <alignment vertical="top" wrapText="1"/>
    </xf>
    <xf numFmtId="2" fontId="51" fillId="2" borderId="35" xfId="25" applyBorder="1"/>
    <xf numFmtId="2" fontId="51" fillId="2" borderId="35" xfId="52" applyNumberFormat="1" applyBorder="1">
      <alignment horizontal="right"/>
    </xf>
    <xf numFmtId="2" fontId="50" fillId="17" borderId="35" xfId="53" applyNumberFormat="1" applyBorder="1">
      <alignment horizontal="right"/>
    </xf>
    <xf numFmtId="166" fontId="50" fillId="17" borderId="7" xfId="53" applyNumberFormat="1" applyBorder="1">
      <alignment horizontal="right"/>
    </xf>
    <xf numFmtId="0" fontId="32" fillId="2" borderId="13" xfId="32" applyFont="1" applyBorder="1" applyAlignment="1">
      <alignment vertical="top" wrapText="1"/>
    </xf>
    <xf numFmtId="0" fontId="32" fillId="2" borderId="0" xfId="32" applyFont="1" applyAlignment="1">
      <alignment vertical="top" wrapText="1"/>
    </xf>
    <xf numFmtId="0" fontId="32" fillId="2" borderId="0" xfId="32" quotePrefix="1" applyFont="1">
      <alignment vertical="top"/>
    </xf>
    <xf numFmtId="0" fontId="32" fillId="2" borderId="0" xfId="32" applyFont="1">
      <alignment vertical="top"/>
    </xf>
    <xf numFmtId="2" fontId="50" fillId="17" borderId="0" xfId="50" applyNumberFormat="1" applyBorder="1">
      <alignment horizontal="right"/>
    </xf>
    <xf numFmtId="2" fontId="33" fillId="2" borderId="0" xfId="26" applyNumberFormat="1" applyFont="1" applyFill="1" applyBorder="1">
      <alignment horizontal="right"/>
    </xf>
    <xf numFmtId="9" fontId="51" fillId="2" borderId="10" xfId="26" quotePrefix="1" applyNumberFormat="1" applyFill="1">
      <alignment horizontal="right"/>
    </xf>
    <xf numFmtId="3" fontId="50" fillId="25" borderId="10" xfId="50" applyNumberFormat="1" applyFill="1">
      <alignment horizontal="right"/>
    </xf>
    <xf numFmtId="3" fontId="50" fillId="25" borderId="0" xfId="50" applyNumberFormat="1" applyFill="1" applyBorder="1">
      <alignment horizontal="right"/>
    </xf>
    <xf numFmtId="3" fontId="50" fillId="25" borderId="48" xfId="50" applyNumberFormat="1" applyFill="1" applyBorder="1">
      <alignment horizontal="right"/>
    </xf>
    <xf numFmtId="9" fontId="50" fillId="25" borderId="10" xfId="50" applyNumberFormat="1" applyFill="1">
      <alignment horizontal="right"/>
    </xf>
    <xf numFmtId="9" fontId="50" fillId="25" borderId="0" xfId="50" applyNumberFormat="1" applyFill="1" applyBorder="1">
      <alignment horizontal="right"/>
    </xf>
    <xf numFmtId="0" fontId="76" fillId="0" borderId="0" xfId="34" applyFont="1" applyFill="1" applyBorder="1"/>
    <xf numFmtId="9" fontId="50" fillId="25" borderId="34" xfId="53" applyNumberFormat="1" applyFill="1">
      <alignment horizontal="right"/>
    </xf>
    <xf numFmtId="3" fontId="50" fillId="25" borderId="34" xfId="53" applyNumberFormat="1" applyFill="1">
      <alignment horizontal="right"/>
    </xf>
    <xf numFmtId="46" fontId="50" fillId="25" borderId="10" xfId="50" quotePrefix="1" applyNumberFormat="1" applyFill="1">
      <alignment horizontal="right"/>
    </xf>
    <xf numFmtId="9" fontId="51" fillId="2" borderId="35" xfId="26" applyNumberFormat="1" applyFill="1" applyBorder="1" applyAlignment="1">
      <alignment horizontal="right"/>
    </xf>
    <xf numFmtId="9" fontId="50" fillId="2" borderId="0" xfId="50" applyNumberFormat="1" applyFill="1" applyBorder="1" applyAlignment="1">
      <alignment horizontal="left"/>
    </xf>
    <xf numFmtId="9" fontId="51" fillId="16" borderId="0" xfId="47" applyFont="1" applyFill="1" applyBorder="1" applyAlignment="1">
      <alignment horizontal="right"/>
    </xf>
    <xf numFmtId="9" fontId="50" fillId="17" borderId="0" xfId="47" applyFont="1" applyFill="1" applyBorder="1" applyAlignment="1">
      <alignment horizontal="right"/>
    </xf>
    <xf numFmtId="1" fontId="51" fillId="2" borderId="10" xfId="26" applyNumberFormat="1" applyFill="1">
      <alignment horizontal="right"/>
    </xf>
    <xf numFmtId="3" fontId="51" fillId="2" borderId="10" xfId="26" applyNumberFormat="1" applyFill="1">
      <alignment horizontal="right"/>
    </xf>
    <xf numFmtId="3" fontId="50" fillId="17" borderId="10" xfId="50" applyNumberFormat="1">
      <alignment horizontal="right"/>
    </xf>
    <xf numFmtId="2" fontId="51" fillId="2" borderId="7" xfId="25" applyAlignment="1">
      <alignment horizontal="left" vertical="top" wrapText="1"/>
    </xf>
    <xf numFmtId="9" fontId="51" fillId="2" borderId="10" xfId="50" applyNumberFormat="1" applyFont="1" applyFill="1">
      <alignment horizontal="right"/>
    </xf>
    <xf numFmtId="9" fontId="51" fillId="2" borderId="10" xfId="50" applyNumberFormat="1" applyFont="1" applyFill="1" applyAlignment="1">
      <alignment horizontal="right" wrapText="1"/>
    </xf>
    <xf numFmtId="0" fontId="24" fillId="2" borderId="0" xfId="40" applyFill="1" applyAlignment="1">
      <alignment horizontal="left" wrapText="1"/>
    </xf>
    <xf numFmtId="0" fontId="24" fillId="2" borderId="0" xfId="27" applyFill="1" applyAlignment="1">
      <alignment horizontal="right" wrapText="1"/>
    </xf>
    <xf numFmtId="9" fontId="51" fillId="2" borderId="10" xfId="23" applyNumberFormat="1"/>
    <xf numFmtId="9" fontId="51" fillId="2" borderId="7" xfId="25" applyNumberFormat="1"/>
    <xf numFmtId="0" fontId="76" fillId="2" borderId="0" xfId="34" applyFont="1" applyBorder="1"/>
    <xf numFmtId="9" fontId="76" fillId="2" borderId="0" xfId="34" applyNumberFormat="1" applyFont="1" applyBorder="1" applyAlignment="1">
      <alignment horizontal="left"/>
    </xf>
    <xf numFmtId="0" fontId="76" fillId="2" borderId="0" xfId="34" applyFont="1" applyBorder="1" applyAlignment="1">
      <alignment horizontal="left"/>
    </xf>
    <xf numFmtId="165" fontId="0" fillId="2" borderId="0" xfId="46" applyNumberFormat="1" applyFont="1" applyFill="1" applyAlignment="1">
      <alignment vertical="top"/>
    </xf>
    <xf numFmtId="167" fontId="51" fillId="2" borderId="10" xfId="26" applyNumberFormat="1" applyFill="1">
      <alignment horizontal="right"/>
    </xf>
    <xf numFmtId="166" fontId="50" fillId="11" borderId="10" xfId="50" applyNumberFormat="1" applyFill="1">
      <alignment horizontal="right"/>
    </xf>
    <xf numFmtId="0" fontId="81" fillId="2" borderId="0" xfId="0" applyFont="1" applyAlignment="1">
      <alignment vertical="center" wrapText="1"/>
    </xf>
    <xf numFmtId="0" fontId="82" fillId="2" borderId="0" xfId="0" applyFont="1" applyAlignment="1">
      <alignment vertical="center" wrapText="1"/>
    </xf>
    <xf numFmtId="0" fontId="83" fillId="2" borderId="0" xfId="0" applyFont="1" applyAlignment="1">
      <alignment vertical="center" wrapText="1"/>
    </xf>
    <xf numFmtId="2" fontId="51" fillId="0" borderId="0" xfId="26" applyNumberFormat="1" applyFill="1" applyBorder="1" applyAlignment="1">
      <alignment horizontal="left"/>
    </xf>
    <xf numFmtId="0" fontId="33" fillId="17" borderId="15" xfId="54">
      <alignment vertical="top" wrapText="1"/>
    </xf>
    <xf numFmtId="165" fontId="50" fillId="17" borderId="51" xfId="46" quotePrefix="1" applyNumberFormat="1" applyFont="1" applyFill="1" applyBorder="1" applyAlignment="1">
      <alignment horizontal="right"/>
    </xf>
    <xf numFmtId="3" fontId="51" fillId="16" borderId="0" xfId="26" applyNumberFormat="1" applyBorder="1" applyAlignment="1">
      <alignment horizontal="right" vertical="top" wrapText="1"/>
    </xf>
    <xf numFmtId="0" fontId="51" fillId="2" borderId="10" xfId="26" applyNumberFormat="1" applyFill="1" applyAlignment="1">
      <alignment horizontal="right" vertical="top" wrapText="1"/>
    </xf>
    <xf numFmtId="3" fontId="51" fillId="2" borderId="10" xfId="26" applyNumberFormat="1" applyFill="1" applyAlignment="1">
      <alignment horizontal="right" vertical="top" wrapText="1"/>
    </xf>
    <xf numFmtId="0" fontId="51" fillId="2" borderId="0" xfId="26" applyNumberFormat="1" applyFill="1" applyBorder="1" applyAlignment="1">
      <alignment horizontal="right" vertical="top" wrapText="1"/>
    </xf>
    <xf numFmtId="0" fontId="51" fillId="2" borderId="11" xfId="52" applyNumberFormat="1" applyBorder="1">
      <alignment horizontal="right"/>
    </xf>
    <xf numFmtId="49" fontId="51" fillId="2" borderId="10" xfId="23" applyNumberFormat="1"/>
    <xf numFmtId="49" fontId="33" fillId="2" borderId="11" xfId="0" applyNumberFormat="1" applyFont="1" applyBorder="1" applyAlignment="1">
      <alignment horizontal="left"/>
    </xf>
    <xf numFmtId="49" fontId="51" fillId="2" borderId="10" xfId="23" applyNumberFormat="1" applyAlignment="1">
      <alignment horizontal="right"/>
    </xf>
    <xf numFmtId="0" fontId="51" fillId="2" borderId="10" xfId="23" applyNumberFormat="1" applyAlignment="1">
      <alignment horizontal="right"/>
    </xf>
    <xf numFmtId="49" fontId="33" fillId="2" borderId="11" xfId="0" applyNumberFormat="1" applyFont="1" applyBorder="1" applyAlignment="1">
      <alignment horizontal="right" vertical="top" wrapText="1"/>
    </xf>
    <xf numFmtId="0" fontId="24" fillId="26" borderId="0" xfId="0" applyFont="1" applyFill="1">
      <alignment vertical="top" wrapText="1"/>
    </xf>
    <xf numFmtId="0" fontId="24" fillId="10" borderId="15" xfId="54" applyFont="1" applyFill="1">
      <alignment vertical="top" wrapText="1"/>
    </xf>
    <xf numFmtId="0" fontId="24" fillId="10" borderId="0" xfId="27" applyAlignment="1">
      <alignment horizontal="left"/>
    </xf>
    <xf numFmtId="0" fontId="1" fillId="2" borderId="0" xfId="57" applyFill="1" applyAlignment="1">
      <alignment vertical="top" wrapText="1"/>
    </xf>
    <xf numFmtId="0" fontId="15" fillId="2" borderId="0" xfId="57" applyFont="1" applyFill="1" applyAlignment="1">
      <alignment vertical="top" wrapText="1"/>
    </xf>
    <xf numFmtId="0" fontId="63" fillId="21" borderId="17" xfId="57" applyFont="1" applyFill="1" applyBorder="1" applyAlignment="1">
      <alignment vertical="top" wrapText="1"/>
    </xf>
    <xf numFmtId="0" fontId="63" fillId="21" borderId="0" xfId="57" applyFont="1" applyFill="1" applyAlignment="1">
      <alignment vertical="top" wrapText="1"/>
    </xf>
    <xf numFmtId="0" fontId="62" fillId="19" borderId="29" xfId="57" applyFont="1" applyFill="1" applyBorder="1" applyAlignment="1">
      <alignment vertical="top" wrapText="1"/>
    </xf>
    <xf numFmtId="0" fontId="62" fillId="20" borderId="29" xfId="57" applyFont="1" applyFill="1" applyBorder="1" applyAlignment="1">
      <alignment vertical="top" wrapText="1"/>
    </xf>
    <xf numFmtId="0" fontId="62" fillId="20" borderId="30" xfId="57" applyFont="1" applyFill="1" applyBorder="1" applyAlignment="1">
      <alignment vertical="top" wrapText="1"/>
    </xf>
    <xf numFmtId="0" fontId="1" fillId="2" borderId="0" xfId="57" quotePrefix="1" applyFill="1" applyAlignment="1">
      <alignment vertical="top" wrapText="1"/>
    </xf>
    <xf numFmtId="0" fontId="62" fillId="20" borderId="32" xfId="57" applyFont="1" applyFill="1" applyBorder="1" applyAlignment="1">
      <alignment vertical="top" wrapText="1"/>
    </xf>
    <xf numFmtId="0" fontId="62" fillId="19" borderId="17" xfId="57" applyFont="1" applyFill="1" applyBorder="1" applyAlignment="1">
      <alignment vertical="top" wrapText="1"/>
    </xf>
    <xf numFmtId="0" fontId="62" fillId="20" borderId="17" xfId="57" applyFont="1" applyFill="1" applyBorder="1" applyAlignment="1">
      <alignment vertical="top" wrapText="1"/>
    </xf>
    <xf numFmtId="0" fontId="62" fillId="20" borderId="0" xfId="57" applyFont="1" applyFill="1" applyAlignment="1">
      <alignment vertical="top" wrapText="1"/>
    </xf>
    <xf numFmtId="0" fontId="62" fillId="20" borderId="31" xfId="57" applyFont="1" applyFill="1" applyBorder="1" applyAlignment="1">
      <alignment vertical="top" wrapText="1"/>
    </xf>
    <xf numFmtId="0" fontId="62" fillId="0" borderId="30" xfId="57" applyFont="1" applyBorder="1" applyAlignment="1">
      <alignment vertical="top" wrapText="1"/>
    </xf>
    <xf numFmtId="0" fontId="62" fillId="19" borderId="33" xfId="57" applyFont="1" applyFill="1" applyBorder="1" applyAlignment="1">
      <alignment vertical="top" wrapText="1"/>
    </xf>
    <xf numFmtId="0" fontId="62" fillId="20" borderId="33" xfId="57" applyFont="1" applyFill="1" applyBorder="1" applyAlignment="1">
      <alignment vertical="top" wrapText="1"/>
    </xf>
    <xf numFmtId="0" fontId="62" fillId="20" borderId="16" xfId="57" applyFont="1" applyFill="1" applyBorder="1" applyAlignment="1">
      <alignment vertical="top" wrapText="1"/>
    </xf>
    <xf numFmtId="49" fontId="0" fillId="0" borderId="19" xfId="0" applyNumberFormat="1" applyFill="1" applyBorder="1" applyAlignment="1">
      <alignment horizontal="left" vertical="top" wrapText="1"/>
    </xf>
    <xf numFmtId="166" fontId="27" fillId="2" borderId="51" xfId="34" applyNumberFormat="1" applyBorder="1"/>
    <xf numFmtId="0" fontId="33" fillId="17" borderId="15" xfId="54" applyAlignment="1">
      <alignment horizontal="left" vertical="top" wrapText="1"/>
    </xf>
    <xf numFmtId="166" fontId="33" fillId="17" borderId="15" xfId="54" applyNumberFormat="1" applyAlignment="1">
      <alignment horizontal="left" vertical="top" wrapText="1"/>
    </xf>
    <xf numFmtId="2" fontId="33" fillId="17" borderId="15" xfId="54" applyNumberFormat="1" applyAlignment="1">
      <alignment horizontal="left" vertical="top" wrapText="1"/>
    </xf>
    <xf numFmtId="169" fontId="33" fillId="17" borderId="15" xfId="54" applyNumberFormat="1" applyAlignment="1">
      <alignment horizontal="left" vertical="top" wrapText="1"/>
    </xf>
    <xf numFmtId="1" fontId="50" fillId="2" borderId="0" xfId="50" applyNumberFormat="1" applyFill="1" applyBorder="1">
      <alignment horizontal="right"/>
    </xf>
    <xf numFmtId="2" fontId="51" fillId="2" borderId="10" xfId="26" applyNumberFormat="1" applyFill="1">
      <alignment horizontal="right"/>
    </xf>
    <xf numFmtId="2" fontId="51" fillId="2" borderId="0" xfId="26" applyNumberFormat="1" applyFill="1" applyBorder="1">
      <alignment horizontal="right"/>
    </xf>
    <xf numFmtId="2" fontId="50" fillId="2" borderId="49" xfId="29" applyNumberFormat="1" applyBorder="1">
      <alignment horizontal="right"/>
    </xf>
    <xf numFmtId="2" fontId="51" fillId="2" borderId="35" xfId="26" applyNumberFormat="1" applyFill="1" applyBorder="1">
      <alignment horizontal="right"/>
    </xf>
    <xf numFmtId="2" fontId="50" fillId="25" borderId="10" xfId="50" applyNumberFormat="1" applyFill="1">
      <alignment horizontal="right"/>
    </xf>
    <xf numFmtId="2" fontId="50" fillId="25" borderId="0" xfId="50" applyNumberFormat="1" applyFill="1" applyBorder="1">
      <alignment horizontal="right"/>
    </xf>
    <xf numFmtId="2" fontId="50" fillId="25" borderId="50" xfId="50" applyNumberFormat="1" applyFill="1" applyBorder="1">
      <alignment horizontal="right"/>
    </xf>
    <xf numFmtId="2" fontId="50" fillId="25" borderId="35" xfId="50" applyNumberFormat="1" applyFill="1" applyBorder="1">
      <alignment horizontal="right"/>
    </xf>
    <xf numFmtId="166" fontId="50" fillId="25" borderId="10" xfId="50" applyNumberFormat="1" applyFill="1">
      <alignment horizontal="right"/>
    </xf>
    <xf numFmtId="170" fontId="50" fillId="25" borderId="10" xfId="50" applyNumberFormat="1" applyFill="1">
      <alignment horizontal="right"/>
    </xf>
    <xf numFmtId="9" fontId="50" fillId="25" borderId="10" xfId="47" applyFont="1" applyFill="1" applyBorder="1" applyAlignment="1">
      <alignment horizontal="right"/>
    </xf>
    <xf numFmtId="9" fontId="50" fillId="25" borderId="15" xfId="47" applyFont="1" applyFill="1" applyBorder="1" applyAlignment="1">
      <alignment horizontal="right"/>
    </xf>
    <xf numFmtId="9" fontId="50" fillId="25" borderId="52" xfId="47" applyFont="1" applyFill="1" applyBorder="1" applyAlignment="1">
      <alignment horizontal="right"/>
    </xf>
    <xf numFmtId="0" fontId="51" fillId="25" borderId="0" xfId="26" applyNumberFormat="1" applyFill="1" applyBorder="1" applyAlignment="1">
      <alignment horizontal="right" vertical="top" wrapText="1"/>
    </xf>
    <xf numFmtId="9" fontId="50" fillId="25" borderId="11" xfId="29" applyNumberFormat="1" applyFill="1" applyBorder="1">
      <alignment horizontal="right"/>
    </xf>
    <xf numFmtId="3" fontId="50" fillId="25" borderId="0" xfId="26" applyNumberFormat="1" applyFont="1" applyFill="1" applyBorder="1">
      <alignment horizontal="right"/>
    </xf>
    <xf numFmtId="9" fontId="27" fillId="11" borderId="35" xfId="47" applyFont="1" applyFill="1" applyBorder="1" applyAlignment="1">
      <alignment horizontal="right" vertical="top" wrapText="1"/>
    </xf>
    <xf numFmtId="9" fontId="27" fillId="11" borderId="11" xfId="47" applyFont="1" applyFill="1" applyBorder="1" applyAlignment="1">
      <alignment horizontal="right" vertical="top" wrapText="1"/>
    </xf>
    <xf numFmtId="9" fontId="51" fillId="2" borderId="10" xfId="47" applyFont="1" applyFill="1" applyBorder="1"/>
    <xf numFmtId="170" fontId="50" fillId="2" borderId="10" xfId="50" applyNumberFormat="1" applyFill="1">
      <alignment horizontal="right"/>
    </xf>
    <xf numFmtId="168" fontId="50" fillId="25" borderId="11" xfId="52" applyNumberFormat="1" applyFont="1" applyFill="1" applyBorder="1" applyAlignment="1">
      <alignment horizontal="right" vertical="top"/>
    </xf>
    <xf numFmtId="165" fontId="51" fillId="2" borderId="11" xfId="46" applyNumberFormat="1" applyFont="1" applyFill="1" applyBorder="1" applyAlignment="1">
      <alignment horizontal="right" vertical="top"/>
    </xf>
    <xf numFmtId="165" fontId="51" fillId="2" borderId="7" xfId="46" applyNumberFormat="1" applyFont="1" applyFill="1" applyBorder="1" applyAlignment="1">
      <alignment horizontal="right" vertical="top"/>
    </xf>
    <xf numFmtId="0" fontId="0" fillId="2" borderId="0" xfId="32" applyFont="1" applyAlignment="1">
      <alignment horizontal="right"/>
    </xf>
    <xf numFmtId="0" fontId="90" fillId="2" borderId="0" xfId="0" applyFont="1" applyAlignment="1">
      <alignment vertical="center" wrapText="1"/>
    </xf>
    <xf numFmtId="0" fontId="92" fillId="2" borderId="0" xfId="0" applyFont="1" applyAlignment="1">
      <alignment vertical="center" wrapText="1"/>
    </xf>
    <xf numFmtId="0" fontId="91" fillId="2" borderId="0" xfId="0" applyFont="1" applyAlignment="1">
      <alignment vertical="center" wrapText="1"/>
    </xf>
    <xf numFmtId="15" fontId="91" fillId="2" borderId="0" xfId="0" applyNumberFormat="1" applyFont="1" applyAlignment="1">
      <alignment horizontal="left" vertical="top" wrapText="1"/>
    </xf>
    <xf numFmtId="0" fontId="93" fillId="2" borderId="0" xfId="0" applyFont="1" applyAlignment="1">
      <alignment vertical="center" wrapText="1"/>
    </xf>
    <xf numFmtId="0" fontId="89" fillId="2" borderId="0" xfId="0" applyFont="1" applyAlignment="1">
      <alignment horizontal="left" vertical="center" wrapText="1"/>
    </xf>
    <xf numFmtId="0" fontId="91" fillId="2" borderId="0" xfId="0" applyFont="1" applyAlignment="1">
      <alignment horizontal="left" vertical="center" wrapText="1"/>
    </xf>
    <xf numFmtId="9" fontId="51" fillId="2" borderId="10" xfId="47" applyFont="1" applyFill="1" applyBorder="1" applyAlignment="1"/>
    <xf numFmtId="9" fontId="50" fillId="17" borderId="10" xfId="47" applyFont="1" applyFill="1" applyBorder="1" applyAlignment="1">
      <alignment horizontal="right"/>
    </xf>
    <xf numFmtId="1" fontId="50" fillId="25" borderId="10" xfId="50" applyNumberFormat="1" applyFill="1">
      <alignment horizontal="right"/>
    </xf>
    <xf numFmtId="14" fontId="0" fillId="0" borderId="0" xfId="0" applyNumberFormat="1" applyFill="1">
      <alignment vertical="top" wrapText="1"/>
    </xf>
    <xf numFmtId="0" fontId="32" fillId="2" borderId="0" xfId="33" applyAlignment="1">
      <alignment wrapText="1"/>
    </xf>
    <xf numFmtId="0" fontId="50" fillId="25" borderId="10" xfId="50" applyNumberFormat="1" applyFill="1">
      <alignment horizontal="right"/>
    </xf>
    <xf numFmtId="0" fontId="50" fillId="25" borderId="34" xfId="53" applyNumberFormat="1" applyFill="1">
      <alignment horizontal="right"/>
    </xf>
    <xf numFmtId="0" fontId="51" fillId="2" borderId="10" xfId="26" applyNumberFormat="1" applyFill="1" applyAlignment="1">
      <alignment vertical="center"/>
    </xf>
    <xf numFmtId="0" fontId="51" fillId="2" borderId="11" xfId="26" applyNumberFormat="1" applyFill="1" applyBorder="1" applyAlignment="1">
      <alignment vertical="center"/>
    </xf>
    <xf numFmtId="0" fontId="27" fillId="2" borderId="0" xfId="34" applyBorder="1" applyAlignment="1">
      <alignment vertical="top" wrapText="1"/>
    </xf>
    <xf numFmtId="3" fontId="51" fillId="16" borderId="10" xfId="26" applyNumberFormat="1" applyAlignment="1">
      <alignment horizontal="right" wrapText="1"/>
    </xf>
    <xf numFmtId="9" fontId="50" fillId="17" borderId="34" xfId="47" applyFont="1" applyFill="1" applyBorder="1" applyAlignment="1">
      <alignment horizontal="right"/>
    </xf>
    <xf numFmtId="0" fontId="50" fillId="2" borderId="10" xfId="23" applyFont="1" applyAlignment="1">
      <alignment horizontal="right"/>
    </xf>
    <xf numFmtId="9" fontId="51" fillId="2" borderId="11" xfId="26" applyNumberFormat="1" applyFill="1" applyBorder="1" applyAlignment="1">
      <alignment horizontal="right" vertical="center"/>
    </xf>
    <xf numFmtId="0" fontId="0" fillId="17" borderId="15" xfId="54" applyFont="1">
      <alignment vertical="top" wrapText="1"/>
    </xf>
    <xf numFmtId="3" fontId="76" fillId="2" borderId="0" xfId="34" applyNumberFormat="1" applyFont="1" applyBorder="1" applyAlignment="1">
      <alignment horizontal="left"/>
    </xf>
    <xf numFmtId="9" fontId="51" fillId="0" borderId="10" xfId="26" applyNumberFormat="1" applyFill="1" applyAlignment="1">
      <alignment horizontal="right" vertical="top" wrapText="1"/>
    </xf>
    <xf numFmtId="0" fontId="50" fillId="0" borderId="38" xfId="23" applyFont="1" applyFill="1" applyBorder="1" applyAlignment="1">
      <alignment horizontal="right"/>
    </xf>
    <xf numFmtId="1" fontId="51" fillId="2" borderId="0" xfId="26" applyNumberFormat="1" applyFill="1" applyBorder="1">
      <alignment horizontal="right"/>
    </xf>
    <xf numFmtId="9" fontId="51" fillId="2" borderId="7" xfId="25" applyNumberFormat="1" applyAlignment="1">
      <alignment horizontal="right"/>
    </xf>
    <xf numFmtId="0" fontId="28" fillId="0" borderId="0" xfId="32" applyFill="1" applyAlignment="1">
      <alignment horizontal="right"/>
    </xf>
    <xf numFmtId="0" fontId="32" fillId="2" borderId="13" xfId="32" applyFont="1" applyBorder="1" applyAlignment="1">
      <alignment horizontal="left" vertical="top" wrapText="1"/>
    </xf>
    <xf numFmtId="9" fontId="51" fillId="2" borderId="61" xfId="47" applyFont="1" applyFill="1" applyBorder="1" applyAlignment="1">
      <alignment horizontal="right"/>
    </xf>
    <xf numFmtId="3" fontId="80" fillId="25" borderId="52" xfId="50" applyNumberFormat="1" applyFont="1" applyFill="1" applyBorder="1">
      <alignment horizontal="right"/>
    </xf>
    <xf numFmtId="0" fontId="32" fillId="2" borderId="0" xfId="32" applyFont="1" applyAlignment="1">
      <alignment horizontal="left" vertical="top" wrapText="1"/>
    </xf>
    <xf numFmtId="0" fontId="24" fillId="10" borderId="0" xfId="40" applyAlignment="1">
      <alignment vertical="center" wrapText="1"/>
    </xf>
    <xf numFmtId="0" fontId="51" fillId="2" borderId="10" xfId="23" applyAlignment="1">
      <alignment vertical="center" wrapText="1"/>
    </xf>
    <xf numFmtId="9" fontId="50" fillId="2" borderId="10" xfId="50" applyNumberFormat="1" applyFill="1" applyAlignment="1">
      <alignment horizontal="left" vertical="center" wrapText="1"/>
    </xf>
    <xf numFmtId="0" fontId="97" fillId="2" borderId="10" xfId="49" applyFont="1" applyAlignment="1">
      <alignment horizontal="left" vertical="center"/>
    </xf>
    <xf numFmtId="0" fontId="21" fillId="2" borderId="59" xfId="49" applyBorder="1" applyAlignment="1">
      <alignment vertical="center"/>
    </xf>
    <xf numFmtId="0" fontId="21" fillId="2" borderId="10" xfId="24" applyAlignment="1">
      <alignment vertical="center"/>
    </xf>
    <xf numFmtId="0" fontId="21" fillId="2" borderId="10" xfId="24" applyAlignment="1">
      <alignment horizontal="left" vertical="center"/>
    </xf>
    <xf numFmtId="0" fontId="0" fillId="27" borderId="0" xfId="0" applyFill="1">
      <alignment vertical="top" wrapText="1"/>
    </xf>
    <xf numFmtId="0" fontId="65" fillId="27" borderId="0" xfId="6" applyFont="1" applyFill="1"/>
    <xf numFmtId="0" fontId="32" fillId="2" borderId="0" xfId="0" applyFont="1" applyAlignment="1">
      <alignment vertical="top"/>
    </xf>
    <xf numFmtId="0" fontId="50" fillId="0" borderId="0" xfId="23" applyFont="1" applyFill="1" applyBorder="1" applyAlignment="1">
      <alignment horizontal="right"/>
    </xf>
    <xf numFmtId="0" fontId="97" fillId="2" borderId="10" xfId="24" applyFont="1" applyAlignment="1">
      <alignment horizontal="left" vertical="center"/>
    </xf>
    <xf numFmtId="0" fontId="97" fillId="2" borderId="10" xfId="24" applyFont="1" applyAlignment="1">
      <alignment horizontal="left"/>
    </xf>
    <xf numFmtId="0" fontId="97" fillId="2" borderId="59" xfId="49" applyFont="1" applyBorder="1" applyAlignment="1">
      <alignment horizontal="left" vertical="center"/>
    </xf>
    <xf numFmtId="2" fontId="97" fillId="2" borderId="7" xfId="49" applyNumberFormat="1" applyFont="1" applyBorder="1" applyAlignment="1">
      <alignment horizontal="left" vertical="center"/>
    </xf>
    <xf numFmtId="0" fontId="16" fillId="2" borderId="0" xfId="58" applyFont="1" applyFill="1" applyAlignment="1">
      <alignment vertical="center"/>
    </xf>
    <xf numFmtId="15" fontId="28" fillId="23" borderId="0" xfId="32" applyNumberFormat="1" applyFill="1" applyProtection="1">
      <alignment vertical="top"/>
      <protection locked="0"/>
    </xf>
    <xf numFmtId="0" fontId="16" fillId="27" borderId="0" xfId="6" applyFill="1" applyAlignment="1">
      <alignment horizontal="left" vertical="top" wrapText="1"/>
    </xf>
    <xf numFmtId="0" fontId="27" fillId="2" borderId="0" xfId="34" applyBorder="1" applyAlignment="1">
      <alignment horizontal="left" vertical="top" wrapText="1"/>
    </xf>
    <xf numFmtId="0" fontId="76" fillId="2" borderId="0" xfId="34" applyFont="1" applyBorder="1" applyAlignment="1">
      <alignment horizontal="left" wrapText="1"/>
    </xf>
    <xf numFmtId="0" fontId="27" fillId="2" borderId="0" xfId="34" applyBorder="1" applyAlignment="1">
      <alignment vertical="top"/>
    </xf>
    <xf numFmtId="0" fontId="100" fillId="2" borderId="0" xfId="0" applyFont="1" applyAlignment="1">
      <alignment vertical="top" wrapText="1"/>
    </xf>
    <xf numFmtId="0" fontId="101" fillId="2" borderId="0" xfId="0" applyFont="1" applyAlignment="1">
      <alignment vertical="top" wrapText="1"/>
    </xf>
    <xf numFmtId="0" fontId="0" fillId="2" borderId="0" xfId="0" applyAlignment="1">
      <alignment horizontal="left" vertical="top" wrapText="1"/>
    </xf>
    <xf numFmtId="3" fontId="32" fillId="2" borderId="0" xfId="35" applyFont="1" applyBorder="1" applyAlignment="1">
      <alignment horizontal="left" wrapText="1"/>
    </xf>
    <xf numFmtId="3" fontId="32" fillId="2" borderId="0" xfId="35" applyFont="1" applyBorder="1" applyAlignment="1">
      <alignment horizontal="left"/>
    </xf>
    <xf numFmtId="0" fontId="100" fillId="2" borderId="0" xfId="0" applyFont="1" applyAlignment="1">
      <alignment horizontal="left" vertical="top" wrapText="1"/>
    </xf>
    <xf numFmtId="0" fontId="32" fillId="2" borderId="0" xfId="33" applyAlignment="1">
      <alignment horizontal="left"/>
    </xf>
    <xf numFmtId="0" fontId="48" fillId="15" borderId="0" xfId="0" applyFont="1" applyFill="1" applyAlignment="1">
      <alignment horizontal="left" vertical="top" wrapText="1"/>
    </xf>
    <xf numFmtId="0" fontId="32" fillId="2" borderId="0" xfId="33" applyAlignment="1">
      <alignment horizontal="left" vertical="top" wrapText="1"/>
    </xf>
    <xf numFmtId="0" fontId="32" fillId="2" borderId="13" xfId="33" applyBorder="1" applyAlignment="1">
      <alignment horizontal="left" wrapText="1"/>
    </xf>
    <xf numFmtId="0" fontId="32" fillId="2" borderId="0" xfId="0" applyFont="1" applyAlignment="1">
      <alignment horizontal="left" vertical="top" wrapText="1"/>
    </xf>
    <xf numFmtId="0" fontId="47" fillId="2" borderId="0" xfId="32" applyFont="1" applyAlignment="1">
      <alignment horizontal="left" vertical="top" wrapText="1"/>
    </xf>
    <xf numFmtId="0" fontId="32" fillId="2" borderId="13" xfId="33" applyBorder="1" applyAlignment="1">
      <alignment horizontal="left" vertical="top" wrapText="1"/>
    </xf>
    <xf numFmtId="0" fontId="32" fillId="2" borderId="13" xfId="0" applyFont="1" applyBorder="1" applyAlignment="1">
      <alignment horizontal="left" vertical="top" wrapText="1"/>
    </xf>
    <xf numFmtId="0" fontId="32" fillId="2" borderId="0" xfId="33" quotePrefix="1" applyAlignment="1">
      <alignment horizontal="left"/>
    </xf>
    <xf numFmtId="0" fontId="32" fillId="2" borderId="0" xfId="33" applyAlignment="1">
      <alignment horizontal="left" wrapText="1"/>
    </xf>
    <xf numFmtId="9" fontId="51" fillId="2" borderId="10" xfId="23" applyNumberFormat="1" applyAlignment="1"/>
    <xf numFmtId="9" fontId="51" fillId="2" borderId="10" xfId="23" applyNumberFormat="1" applyAlignment="1">
      <alignment horizontal="left" vertical="center" wrapText="1"/>
    </xf>
    <xf numFmtId="9" fontId="51" fillId="2" borderId="7" xfId="25" applyNumberFormat="1" applyAlignment="1">
      <alignment wrapText="1"/>
    </xf>
    <xf numFmtId="3" fontId="51" fillId="2" borderId="58" xfId="26" applyNumberFormat="1" applyFill="1" applyBorder="1" applyAlignment="1">
      <alignment vertical="center"/>
    </xf>
    <xf numFmtId="0" fontId="51" fillId="2" borderId="10" xfId="26" applyNumberFormat="1" applyFill="1" applyAlignment="1">
      <alignment vertical="center"/>
    </xf>
    <xf numFmtId="0" fontId="20" fillId="14" borderId="0" xfId="32" applyFont="1" applyFill="1" applyAlignment="1">
      <alignment horizontal="center" vertical="top"/>
    </xf>
    <xf numFmtId="0" fontId="32" fillId="2" borderId="0" xfId="32" quotePrefix="1" applyFont="1" applyAlignment="1">
      <alignment horizontal="left" vertical="top" wrapText="1"/>
    </xf>
    <xf numFmtId="0" fontId="32" fillId="2" borderId="0" xfId="32" applyFont="1" applyAlignment="1">
      <alignment horizontal="left" vertical="top" wrapText="1"/>
    </xf>
    <xf numFmtId="1" fontId="20" fillId="14" borderId="0" xfId="32" applyNumberFormat="1" applyFont="1" applyFill="1" applyAlignment="1">
      <alignment horizontal="center" vertical="top"/>
    </xf>
    <xf numFmtId="0" fontId="48" fillId="2" borderId="0" xfId="6" applyFont="1" applyFill="1" applyAlignment="1">
      <alignment horizontal="left" vertical="top" wrapText="1"/>
    </xf>
    <xf numFmtId="0" fontId="32" fillId="2" borderId="13" xfId="32" quotePrefix="1" applyFont="1" applyBorder="1" applyAlignment="1">
      <alignment horizontal="left" vertical="top" wrapText="1"/>
    </xf>
    <xf numFmtId="0" fontId="32" fillId="0" borderId="13" xfId="32" quotePrefix="1" applyFont="1" applyFill="1" applyBorder="1" applyAlignment="1">
      <alignment horizontal="left" vertical="top" wrapText="1"/>
    </xf>
    <xf numFmtId="0" fontId="32" fillId="0" borderId="0" xfId="32" quotePrefix="1" applyFont="1" applyFill="1" applyAlignment="1">
      <alignment horizontal="left" vertical="top" wrapText="1"/>
    </xf>
    <xf numFmtId="0" fontId="48" fillId="2" borderId="0" xfId="32" applyFont="1" applyAlignment="1">
      <alignment horizontal="left" vertical="top" wrapText="1"/>
    </xf>
    <xf numFmtId="0" fontId="32" fillId="2" borderId="0" xfId="32" quotePrefix="1" applyFont="1" applyAlignment="1">
      <alignment horizontal="left" wrapText="1"/>
    </xf>
    <xf numFmtId="0" fontId="69" fillId="2" borderId="0" xfId="56" applyAlignment="1">
      <alignment horizontal="left"/>
    </xf>
    <xf numFmtId="0" fontId="24" fillId="10" borderId="0" xfId="28" applyFont="1" applyAlignment="1">
      <alignment horizontal="center" wrapText="1"/>
    </xf>
    <xf numFmtId="0" fontId="51" fillId="11" borderId="0" xfId="23" applyFill="1" applyBorder="1" applyAlignment="1">
      <alignment horizontal="center"/>
    </xf>
    <xf numFmtId="0" fontId="51" fillId="11" borderId="35" xfId="23" applyFill="1" applyBorder="1" applyAlignment="1">
      <alignment horizontal="center"/>
    </xf>
    <xf numFmtId="1" fontId="51" fillId="22" borderId="7" xfId="25" applyNumberFormat="1" applyFill="1" applyAlignment="1">
      <alignment horizontal="center"/>
    </xf>
    <xf numFmtId="0" fontId="32" fillId="0" borderId="0" xfId="32" quotePrefix="1" applyFont="1" applyFill="1" applyAlignment="1">
      <alignment horizontal="center" vertical="top" wrapText="1"/>
    </xf>
    <xf numFmtId="1" fontId="51" fillId="11" borderId="40" xfId="46" applyNumberFormat="1" applyFont="1" applyFill="1" applyBorder="1" applyAlignment="1">
      <alignment horizontal="center"/>
    </xf>
    <xf numFmtId="1" fontId="51" fillId="11" borderId="0" xfId="46" applyNumberFormat="1" applyFont="1" applyFill="1" applyBorder="1" applyAlignment="1">
      <alignment horizontal="center"/>
    </xf>
    <xf numFmtId="1" fontId="51" fillId="22" borderId="0" xfId="46" applyNumberFormat="1" applyFont="1" applyFill="1" applyBorder="1" applyAlignment="1">
      <alignment horizontal="center"/>
    </xf>
    <xf numFmtId="0" fontId="51" fillId="22" borderId="35" xfId="23" applyFill="1" applyBorder="1" applyAlignment="1">
      <alignment horizontal="center"/>
    </xf>
    <xf numFmtId="0" fontId="44" fillId="2" borderId="0" xfId="32" applyFont="1" applyAlignment="1">
      <alignment horizontal="left" vertical="top" wrapText="1"/>
    </xf>
    <xf numFmtId="0" fontId="33" fillId="17" borderId="15" xfId="54" applyAlignment="1">
      <alignment vertical="top" wrapText="1"/>
    </xf>
    <xf numFmtId="0" fontId="48" fillId="2" borderId="0" xfId="32" applyFont="1" applyAlignment="1">
      <alignment vertical="top" wrapText="1"/>
    </xf>
    <xf numFmtId="2" fontId="51" fillId="2" borderId="7" xfId="25" applyAlignment="1"/>
    <xf numFmtId="0" fontId="24" fillId="10" borderId="0" xfId="40" applyAlignment="1">
      <alignment horizontal="left" wrapText="1"/>
    </xf>
    <xf numFmtId="0" fontId="51" fillId="2" borderId="0" xfId="23" applyBorder="1" applyAlignment="1"/>
    <xf numFmtId="0" fontId="51" fillId="2" borderId="14" xfId="23" applyBorder="1" applyAlignment="1"/>
    <xf numFmtId="0" fontId="32" fillId="2" borderId="13" xfId="32" applyFont="1" applyBorder="1" applyAlignment="1">
      <alignment horizontal="left" vertical="top" wrapText="1"/>
    </xf>
    <xf numFmtId="0" fontId="0" fillId="17" borderId="16" xfId="55" applyFont="1" applyAlignment="1">
      <alignment vertical="top" wrapText="1"/>
    </xf>
    <xf numFmtId="0" fontId="33" fillId="17" borderId="16" xfId="55" applyAlignment="1">
      <alignment vertical="top" wrapText="1"/>
    </xf>
    <xf numFmtId="0" fontId="32" fillId="2" borderId="13" xfId="32" applyFont="1" applyBorder="1" applyAlignment="1">
      <alignment horizontal="left" wrapText="1"/>
    </xf>
    <xf numFmtId="0" fontId="91" fillId="2" borderId="0" xfId="0" applyFont="1" applyAlignment="1">
      <alignment horizontal="left" vertical="top" wrapText="1"/>
    </xf>
    <xf numFmtId="0" fontId="90" fillId="2" borderId="0" xfId="0" applyFont="1" applyAlignment="1">
      <alignment horizontal="left" vertical="top" wrapText="1"/>
    </xf>
    <xf numFmtId="0" fontId="0" fillId="2" borderId="0" xfId="0" applyAlignment="1">
      <alignment vertical="top" wrapText="1"/>
    </xf>
    <xf numFmtId="0" fontId="89" fillId="2" borderId="0" xfId="0" applyFont="1" applyAlignment="1">
      <alignment horizontal="left" vertical="center" wrapText="1"/>
    </xf>
    <xf numFmtId="0" fontId="24" fillId="10" borderId="0" xfId="27" applyAlignment="1">
      <alignment horizontal="right"/>
    </xf>
    <xf numFmtId="0" fontId="28" fillId="2" borderId="0" xfId="32" applyAlignment="1">
      <alignment vertical="top" wrapText="1"/>
    </xf>
    <xf numFmtId="0" fontId="33" fillId="17" borderId="60" xfId="54" applyBorder="1" applyAlignment="1">
      <alignment vertical="top" wrapText="1"/>
    </xf>
    <xf numFmtId="0" fontId="0" fillId="2" borderId="15" xfId="0" applyBorder="1" applyAlignment="1">
      <alignment vertical="top" wrapText="1"/>
    </xf>
    <xf numFmtId="0" fontId="0" fillId="2" borderId="0" xfId="54" applyFont="1" applyFill="1" applyBorder="1" applyAlignment="1">
      <alignment vertical="top" wrapText="1"/>
    </xf>
    <xf numFmtId="0" fontId="24" fillId="10" borderId="0" xfId="54" applyFont="1" applyFill="1" applyBorder="1" applyAlignment="1">
      <alignment vertical="top" wrapText="1"/>
    </xf>
    <xf numFmtId="0" fontId="0" fillId="2" borderId="0" xfId="32" applyFont="1" applyAlignment="1">
      <alignment vertical="top" wrapText="1"/>
    </xf>
    <xf numFmtId="0" fontId="33" fillId="2" borderId="0" xfId="32" applyFont="1" applyAlignment="1">
      <alignment vertical="top" wrapText="1"/>
    </xf>
    <xf numFmtId="0" fontId="51" fillId="2" borderId="0" xfId="23" applyBorder="1" applyAlignment="1">
      <alignment horizontal="left" wrapText="1"/>
    </xf>
    <xf numFmtId="0" fontId="51" fillId="2" borderId="0" xfId="23" applyBorder="1" applyAlignment="1">
      <alignment horizontal="left"/>
    </xf>
    <xf numFmtId="0" fontId="60" fillId="18" borderId="0" xfId="57" applyFont="1" applyFill="1" applyAlignment="1">
      <alignment vertical="top" wrapText="1"/>
    </xf>
    <xf numFmtId="0" fontId="60" fillId="18" borderId="17" xfId="57" applyFont="1" applyFill="1" applyBorder="1" applyAlignment="1">
      <alignment vertical="top" wrapText="1"/>
    </xf>
    <xf numFmtId="0" fontId="100" fillId="2" borderId="0" xfId="32" applyFont="1" applyAlignment="1">
      <alignment vertical="top" wrapText="1"/>
    </xf>
    <xf numFmtId="0" fontId="48" fillId="0" borderId="0" xfId="32" applyFont="1" applyFill="1" applyAlignment="1">
      <alignment vertical="top" wrapText="1"/>
    </xf>
    <xf numFmtId="0" fontId="24" fillId="10" borderId="17" xfId="40" applyBorder="1" applyAlignment="1">
      <alignment horizontal="left" wrapText="1"/>
    </xf>
    <xf numFmtId="0" fontId="24" fillId="10" borderId="18" xfId="40" applyBorder="1" applyAlignment="1">
      <alignment horizontal="left" wrapText="1"/>
    </xf>
    <xf numFmtId="0" fontId="24" fillId="10" borderId="19" xfId="40" applyBorder="1" applyAlignment="1">
      <alignment horizontal="left" wrapText="1"/>
    </xf>
  </cellXfs>
  <cellStyles count="59">
    <cellStyle name="20% - Accent1" xfId="38" builtinId="30" hidden="1"/>
    <cellStyle name="Bad" xfId="10" builtinId="27" hidden="1"/>
    <cellStyle name="Bold" xfId="39" xr:uid="{00000000-0005-0000-0000-000002000000}"/>
    <cellStyle name="Calculation" xfId="14" builtinId="22" hidden="1" customBuiltin="1"/>
    <cellStyle name="Check Cell" xfId="16" builtinId="23" hidden="1"/>
    <cellStyle name="Comma" xfId="31" builtinId="3" hidden="1"/>
    <cellStyle name="Comma" xfId="1" builtinId="3" hidden="1"/>
    <cellStyle name="Comma" xfId="30" builtinId="3" hidden="1"/>
    <cellStyle name="Comma" xfId="46" builtinId="3"/>
    <cellStyle name="Comma [0]" xfId="2" builtinId="6" hidden="1"/>
    <cellStyle name="Currency" xfId="3" builtinId="4" hidden="1"/>
    <cellStyle name="Currency [0]" xfId="4" builtinId="7" hidden="1"/>
    <cellStyle name="ESG Addendum 2021" xfId="21" xr:uid="{00000000-0005-0000-0000-00000C000000}"/>
    <cellStyle name="Explanatory Text" xfId="19" builtinId="53" hidden="1"/>
    <cellStyle name="Footnote" xfId="33" xr:uid="{00000000-0005-0000-0000-00000E000000}"/>
    <cellStyle name="Good" xfId="9" builtinId="26" hidden="1"/>
    <cellStyle name="Heading 1" xfId="36" builtinId="16" hidden="1"/>
    <cellStyle name="Heading 2" xfId="7" builtinId="17" hidden="1" customBuiltin="1"/>
    <cellStyle name="Heading 2 Centred" xfId="22" xr:uid="{00000000-0005-0000-0000-000012000000}"/>
    <cellStyle name="Heading 3" xfId="8" builtinId="18" hidden="1" customBuiltin="1"/>
    <cellStyle name="Heading 4" xfId="37" builtinId="19" hidden="1"/>
    <cellStyle name="Hyperlink" xfId="24" builtinId="8" customBuiltin="1"/>
    <cellStyle name="Hyperlink Left" xfId="49" xr:uid="{00000000-0005-0000-0000-000016000000}"/>
    <cellStyle name="Input" xfId="12" builtinId="20" hidden="1"/>
    <cellStyle name="Linked Cell" xfId="15" builtinId="24" hidden="1"/>
    <cellStyle name="NAB FTB1 - Financial Table Body" xfId="43" xr:uid="{00000000-0005-0000-0000-000019000000}"/>
    <cellStyle name="NAB FTBB1a - Financial Table Body,AB,U" xfId="41" xr:uid="{00000000-0005-0000-0000-00001A000000}"/>
    <cellStyle name="NAB FTH2a - Financial Header 2" xfId="42" xr:uid="{00000000-0005-0000-0000-00001B000000}"/>
    <cellStyle name="Neutral" xfId="11" builtinId="28" hidden="1"/>
    <cellStyle name="Normal" xfId="0" builtinId="0" customBuiltin="1"/>
    <cellStyle name="Normal 11 2 3" xfId="45" xr:uid="{00000000-0005-0000-0000-00001E000000}"/>
    <cellStyle name="Normal 2" xfId="57" xr:uid="{D0B22DAF-1D41-46B1-AB65-949221E6E64D}"/>
    <cellStyle name="Normal 2 3 3 2" xfId="44" xr:uid="{00000000-0005-0000-0000-00001F000000}"/>
    <cellStyle name="Note" xfId="18" builtinId="10" hidden="1"/>
    <cellStyle name="Output" xfId="13" builtinId="21" hidden="1"/>
    <cellStyle name="Percent" xfId="5" builtinId="5" hidden="1"/>
    <cellStyle name="Percent" xfId="47" builtinId="5"/>
    <cellStyle name="Table Red Heading" xfId="56" xr:uid="{00000000-0005-0000-0000-000024000000}"/>
    <cellStyle name="T-Col Head Left" xfId="40" xr:uid="{00000000-0005-0000-0000-000025000000}"/>
    <cellStyle name="T-Col Heads" xfId="28" xr:uid="{00000000-0005-0000-0000-000026000000}"/>
    <cellStyle name="T-Col Heads Bold" xfId="27" xr:uid="{00000000-0005-0000-0000-000027000000}"/>
    <cellStyle name="Text" xfId="32" xr:uid="{00000000-0005-0000-0000-000028000000}"/>
    <cellStyle name="T-Figures" xfId="26" xr:uid="{00000000-0005-0000-0000-000029000000}"/>
    <cellStyle name="T-Figures-Bold" xfId="50" xr:uid="{00000000-0005-0000-0000-00002A000000}"/>
    <cellStyle name="T-Figures-Bold Comma" xfId="51" xr:uid="{00000000-0005-0000-0000-00002B000000}"/>
    <cellStyle name="T-Figures-Bold-Total" xfId="29" xr:uid="{00000000-0005-0000-0000-00002C000000}"/>
    <cellStyle name="T-Figures-Bold-Total-Tinted" xfId="53" xr:uid="{00000000-0005-0000-0000-00002D000000}"/>
    <cellStyle name="T-Figures-Total" xfId="52" xr:uid="{00000000-0005-0000-0000-00002E000000}"/>
    <cellStyle name="Thick-Grey-Rule" xfId="48" xr:uid="{00000000-0005-0000-0000-00002F000000}"/>
    <cellStyle name="Title" xfId="6" builtinId="15" customBuiltin="1"/>
    <cellStyle name="Title 2" xfId="58" xr:uid="{CBC42E84-8AC2-45C0-8750-B98CE5F5B1B0}"/>
    <cellStyle name="Total" xfId="20" builtinId="25" hidden="1"/>
    <cellStyle name="T-text" xfId="23" xr:uid="{00000000-0005-0000-0000-000032000000}"/>
    <cellStyle name="T-text Bold" xfId="34" xr:uid="{00000000-0005-0000-0000-000033000000}"/>
    <cellStyle name="T-Text Total" xfId="25" xr:uid="{00000000-0005-0000-0000-000034000000}"/>
    <cellStyle name="T-Text Total Bold" xfId="35" xr:uid="{00000000-0005-0000-0000-000035000000}"/>
    <cellStyle name="T-Text-Wrap-Tinted" xfId="54" xr:uid="{00000000-0005-0000-0000-000036000000}"/>
    <cellStyle name="T-Text-Wrap-Tinted-Total" xfId="55" xr:uid="{00000000-0005-0000-0000-000037000000}"/>
    <cellStyle name="Warning Text" xfId="17" builtinId="11" hidden="1"/>
  </cellStyles>
  <dxfs count="4">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E12312"/>
      <color rgb="FFE60000"/>
      <color rgb="FFE32310"/>
      <color rgb="FFE20815"/>
      <color rgb="FFF2F2F2"/>
      <color rgb="FFFFFFA3"/>
      <color rgb="FF4A4D4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3" Type="http://schemas.openxmlformats.org/officeDocument/2006/relationships/image" Target="../media/image23.jpeg"/><Relationship Id="rId2" Type="http://schemas.openxmlformats.org/officeDocument/2006/relationships/image" Target="../media/image2.png"/><Relationship Id="rId1" Type="http://schemas.openxmlformats.org/officeDocument/2006/relationships/hyperlink" Target="#Home!A1"/><Relationship Id="rId4" Type="http://schemas.openxmlformats.org/officeDocument/2006/relationships/image" Target="../media/image2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hyperlink" Target="#Home!A1"/><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hyperlink" Target="#Home!A1"/><Relationship Id="rId1" Type="http://schemas.openxmlformats.org/officeDocument/2006/relationships/image" Target="../media/image2.png"/><Relationship Id="rId4" Type="http://schemas.openxmlformats.org/officeDocument/2006/relationships/image" Target="../media/image26.png"/></Relationships>
</file>

<file path=xl/drawings/_rels/drawing13.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hyperlink" Target="#Home!A1"/><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image" Target="../media/image28.png"/><Relationship Id="rId1" Type="http://schemas.openxmlformats.org/officeDocument/2006/relationships/image" Target="../media/image27.png"/><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5.jpeg"/><Relationship Id="rId2" Type="http://schemas.openxmlformats.org/officeDocument/2006/relationships/hyperlink" Target="https://vodafone.com/ar2022" TargetMode="External"/><Relationship Id="rId1" Type="http://schemas.openxmlformats.org/officeDocument/2006/relationships/image" Target="../media/image2.png"/><Relationship Id="rId6" Type="http://schemas.openxmlformats.org/officeDocument/2006/relationships/hyperlink" Target="https://investors.vodafone.com/esg/reporting/tcfd" TargetMode="External"/><Relationship Id="rId5" Type="http://schemas.openxmlformats.org/officeDocument/2006/relationships/image" Target="../media/image4.jpeg"/><Relationship Id="rId4" Type="http://schemas.openxmlformats.org/officeDocument/2006/relationships/hyperlink" Target="https://investors.vodafone.com/esg/sasb" TargetMode="External"/></Relationships>
</file>

<file path=xl/drawings/_rels/drawing3.xml.rels><?xml version="1.0" encoding="UTF-8" standalone="yes"?>
<Relationships xmlns="http://schemas.openxmlformats.org/package/2006/relationships"><Relationship Id="rId8" Type="http://schemas.openxmlformats.org/officeDocument/2006/relationships/image" Target="../media/image11.jpeg"/><Relationship Id="rId3" Type="http://schemas.openxmlformats.org/officeDocument/2006/relationships/image" Target="../media/image8.png"/><Relationship Id="rId7" Type="http://schemas.openxmlformats.org/officeDocument/2006/relationships/hyperlink" Target="#Home!A1"/><Relationship Id="rId12" Type="http://schemas.openxmlformats.org/officeDocument/2006/relationships/image" Target="../media/image15.jpe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2.png"/><Relationship Id="rId11" Type="http://schemas.openxmlformats.org/officeDocument/2006/relationships/image" Target="../media/image14.jpeg"/><Relationship Id="rId5" Type="http://schemas.openxmlformats.org/officeDocument/2006/relationships/image" Target="../media/image10.png"/><Relationship Id="rId10" Type="http://schemas.openxmlformats.org/officeDocument/2006/relationships/image" Target="../media/image13.jpeg"/><Relationship Id="rId4" Type="http://schemas.openxmlformats.org/officeDocument/2006/relationships/image" Target="../media/image9.png"/><Relationship Id="rId9" Type="http://schemas.openxmlformats.org/officeDocument/2006/relationships/image" Target="../media/image12.jpeg"/></Relationships>
</file>

<file path=xl/drawings/_rels/drawing4.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image" Target="../media/image2.png"/><Relationship Id="rId1" Type="http://schemas.openxmlformats.org/officeDocument/2006/relationships/image" Target="../media/image16.png"/><Relationship Id="rId5" Type="http://schemas.openxmlformats.org/officeDocument/2006/relationships/image" Target="../media/image18.jpeg"/><Relationship Id="rId4" Type="http://schemas.openxmlformats.org/officeDocument/2006/relationships/image" Target="../media/image17.jpeg"/></Relationships>
</file>

<file path=xl/drawings/_rels/drawing7.xml.rels><?xml version="1.0" encoding="UTF-8" standalone="yes"?>
<Relationships xmlns="http://schemas.openxmlformats.org/package/2006/relationships"><Relationship Id="rId3" Type="http://schemas.openxmlformats.org/officeDocument/2006/relationships/image" Target="../media/image19.jpeg"/><Relationship Id="rId2" Type="http://schemas.openxmlformats.org/officeDocument/2006/relationships/hyperlink" Target="#Home!A1"/><Relationship Id="rId1" Type="http://schemas.openxmlformats.org/officeDocument/2006/relationships/image" Target="../media/image2.png"/><Relationship Id="rId6" Type="http://schemas.openxmlformats.org/officeDocument/2006/relationships/image" Target="../media/image22.jpeg"/><Relationship Id="rId5" Type="http://schemas.openxmlformats.org/officeDocument/2006/relationships/image" Target="../media/image21.jpeg"/><Relationship Id="rId4" Type="http://schemas.openxmlformats.org/officeDocument/2006/relationships/image" Target="../media/image20.jpeg"/></Relationships>
</file>

<file path=xl/drawings/_rels/drawing8.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13002</xdr:colOff>
      <xdr:row>0</xdr:row>
      <xdr:rowOff>104775</xdr:rowOff>
    </xdr:from>
    <xdr:to>
      <xdr:col>8</xdr:col>
      <xdr:colOff>485775</xdr:colOff>
      <xdr:row>43</xdr:row>
      <xdr:rowOff>93800</xdr:rowOff>
    </xdr:to>
    <xdr:pic>
      <xdr:nvPicPr>
        <xdr:cNvPr id="3" name="Picture 2">
          <a:extLst>
            <a:ext uri="{FF2B5EF4-FFF2-40B4-BE49-F238E27FC236}">
              <a16:creationId xmlns:a16="http://schemas.microsoft.com/office/drawing/2014/main" id="{53B7D9C2-5C93-723B-F952-DB3207BEDA0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832"/>
        <a:stretch/>
      </xdr:blipFill>
      <xdr:spPr>
        <a:xfrm>
          <a:off x="308277" y="104775"/>
          <a:ext cx="5273373" cy="71327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12</xdr:col>
      <xdr:colOff>2086908</xdr:colOff>
      <xdr:row>2</xdr:row>
      <xdr:rowOff>41818</xdr:rowOff>
    </xdr:from>
    <xdr:to>
      <xdr:col>12</xdr:col>
      <xdr:colOff>2672264</xdr:colOff>
      <xdr:row>3</xdr:row>
      <xdr:rowOff>52273</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D00-000003000000}"/>
            </a:ext>
          </a:extLst>
        </xdr:cNvPr>
        <xdr:cNvSpPr txBox="1"/>
      </xdr:nvSpPr>
      <xdr:spPr>
        <a:xfrm>
          <a:off x="15088533" y="365668"/>
          <a:ext cx="585356" cy="17238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24847</xdr:colOff>
      <xdr:row>1</xdr:row>
      <xdr:rowOff>0</xdr:rowOff>
    </xdr:from>
    <xdr:to>
      <xdr:col>1</xdr:col>
      <xdr:colOff>896686</xdr:colOff>
      <xdr:row>2</xdr:row>
      <xdr:rowOff>56012</xdr:rowOff>
    </xdr:to>
    <xdr:pic>
      <xdr:nvPicPr>
        <xdr:cNvPr id="11" name="Picture 10">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3021" y="165652"/>
          <a:ext cx="860409" cy="233094"/>
        </a:xfrm>
        <a:prstGeom prst="rect">
          <a:avLst/>
        </a:prstGeom>
      </xdr:spPr>
    </xdr:pic>
    <xdr:clientData/>
  </xdr:twoCellAnchor>
  <xdr:twoCellAnchor editAs="oneCell">
    <xdr:from>
      <xdr:col>9</xdr:col>
      <xdr:colOff>285836</xdr:colOff>
      <xdr:row>26</xdr:row>
      <xdr:rowOff>7620</xdr:rowOff>
    </xdr:from>
    <xdr:to>
      <xdr:col>13</xdr:col>
      <xdr:colOff>13802</xdr:colOff>
      <xdr:row>36</xdr:row>
      <xdr:rowOff>64389</xdr:rowOff>
    </xdr:to>
    <xdr:pic>
      <xdr:nvPicPr>
        <xdr:cNvPr id="4" name="Picture 3">
          <a:extLst>
            <a:ext uri="{FF2B5EF4-FFF2-40B4-BE49-F238E27FC236}">
              <a16:creationId xmlns:a16="http://schemas.microsoft.com/office/drawing/2014/main" id="{BCBF4457-871E-6B64-65F4-F94DBDD95A0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xdr:blipFill>
      <xdr:spPr>
        <a:xfrm>
          <a:off x="8591636" y="5360670"/>
          <a:ext cx="5014341" cy="1952244"/>
        </a:xfrm>
        <a:prstGeom prst="rect">
          <a:avLst/>
        </a:prstGeom>
      </xdr:spPr>
    </xdr:pic>
    <xdr:clientData/>
  </xdr:twoCellAnchor>
  <xdr:twoCellAnchor editAs="oneCell">
    <xdr:from>
      <xdr:col>0</xdr:col>
      <xdr:colOff>38100</xdr:colOff>
      <xdr:row>110</xdr:row>
      <xdr:rowOff>0</xdr:rowOff>
    </xdr:from>
    <xdr:to>
      <xdr:col>0</xdr:col>
      <xdr:colOff>286108</xdr:colOff>
      <xdr:row>111</xdr:row>
      <xdr:rowOff>41918</xdr:rowOff>
    </xdr:to>
    <xdr:pic>
      <xdr:nvPicPr>
        <xdr:cNvPr id="6" name="Picture 5">
          <a:extLst>
            <a:ext uri="{FF2B5EF4-FFF2-40B4-BE49-F238E27FC236}">
              <a16:creationId xmlns:a16="http://schemas.microsoft.com/office/drawing/2014/main" id="{505D9F94-48EB-455F-A506-438C29E9CCA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38100" y="20688300"/>
          <a:ext cx="248008" cy="203843"/>
        </a:xfrm>
        <a:prstGeom prst="rect">
          <a:avLst/>
        </a:prstGeom>
      </xdr:spPr>
    </xdr:pic>
    <xdr:clientData/>
  </xdr:twoCellAnchor>
  <xdr:oneCellAnchor>
    <xdr:from>
      <xdr:col>0</xdr:col>
      <xdr:colOff>38100</xdr:colOff>
      <xdr:row>112</xdr:row>
      <xdr:rowOff>0</xdr:rowOff>
    </xdr:from>
    <xdr:ext cx="248008" cy="203843"/>
    <xdr:pic>
      <xdr:nvPicPr>
        <xdr:cNvPr id="7" name="Picture 6">
          <a:extLst>
            <a:ext uri="{FF2B5EF4-FFF2-40B4-BE49-F238E27FC236}">
              <a16:creationId xmlns:a16="http://schemas.microsoft.com/office/drawing/2014/main" id="{B46E84B3-B071-413C-9704-A63AE0AF6DE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38100" y="21012150"/>
          <a:ext cx="248008" cy="203843"/>
        </a:xfrm>
        <a:prstGeom prst="rect">
          <a:avLst/>
        </a:prstGeom>
      </xdr:spPr>
    </xdr:pic>
    <xdr:clientData/>
  </xdr:oneCellAnchor>
  <xdr:twoCellAnchor editAs="oneCell">
    <xdr:from>
      <xdr:col>0</xdr:col>
      <xdr:colOff>48370</xdr:colOff>
      <xdr:row>114</xdr:row>
      <xdr:rowOff>1905</xdr:rowOff>
    </xdr:from>
    <xdr:to>
      <xdr:col>1</xdr:col>
      <xdr:colOff>1103</xdr:colOff>
      <xdr:row>115</xdr:row>
      <xdr:rowOff>43823</xdr:rowOff>
    </xdr:to>
    <xdr:pic>
      <xdr:nvPicPr>
        <xdr:cNvPr id="8" name="Picture 7">
          <a:extLst>
            <a:ext uri="{FF2B5EF4-FFF2-40B4-BE49-F238E27FC236}">
              <a16:creationId xmlns:a16="http://schemas.microsoft.com/office/drawing/2014/main" id="{C0E6A4F2-5E78-4BB4-9263-60D49B2A0AA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48370" y="21337905"/>
          <a:ext cx="248008" cy="20384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860409</xdr:colOff>
      <xdr:row>2</xdr:row>
      <xdr:rowOff>76211</xdr:rowOff>
    </xdr:to>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8174" y="165652"/>
          <a:ext cx="860409" cy="241863"/>
        </a:xfrm>
        <a:prstGeom prst="rect">
          <a:avLst/>
        </a:prstGeom>
      </xdr:spPr>
    </xdr:pic>
    <xdr:clientData/>
  </xdr:twoCellAnchor>
  <xdr:twoCellAnchor>
    <xdr:from>
      <xdr:col>5</xdr:col>
      <xdr:colOff>327213</xdr:colOff>
      <xdr:row>2</xdr:row>
      <xdr:rowOff>70393</xdr:rowOff>
    </xdr:from>
    <xdr:to>
      <xdr:col>5</xdr:col>
      <xdr:colOff>951237</xdr:colOff>
      <xdr:row>3</xdr:row>
      <xdr:rowOff>80848</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E00-000004000000}"/>
            </a:ext>
          </a:extLst>
        </xdr:cNvPr>
        <xdr:cNvSpPr txBox="1"/>
      </xdr:nvSpPr>
      <xdr:spPr>
        <a:xfrm>
          <a:off x="5565963" y="394243"/>
          <a:ext cx="624024" cy="17238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0</xdr:col>
      <xdr:colOff>48370</xdr:colOff>
      <xdr:row>38</xdr:row>
      <xdr:rowOff>11430</xdr:rowOff>
    </xdr:from>
    <xdr:to>
      <xdr:col>1</xdr:col>
      <xdr:colOff>1103</xdr:colOff>
      <xdr:row>39</xdr:row>
      <xdr:rowOff>53348</xdr:rowOff>
    </xdr:to>
    <xdr:pic>
      <xdr:nvPicPr>
        <xdr:cNvPr id="5" name="Picture 4">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48370" y="10099647"/>
          <a:ext cx="228958" cy="198046"/>
        </a:xfrm>
        <a:prstGeom prst="rect">
          <a:avLst/>
        </a:prstGeom>
      </xdr:spPr>
    </xdr:pic>
    <xdr:clientData/>
  </xdr:twoCellAnchor>
  <xdr:oneCellAnchor>
    <xdr:from>
      <xdr:col>0</xdr:col>
      <xdr:colOff>48370</xdr:colOff>
      <xdr:row>40</xdr:row>
      <xdr:rowOff>19712</xdr:rowOff>
    </xdr:from>
    <xdr:ext cx="228958" cy="198046"/>
    <xdr:pic>
      <xdr:nvPicPr>
        <xdr:cNvPr id="6" name="Picture 5">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48370" y="10439234"/>
          <a:ext cx="228958" cy="198046"/>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860409</xdr:colOff>
      <xdr:row>2</xdr:row>
      <xdr:rowOff>76211</xdr:rowOff>
    </xdr:to>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4800" y="171450"/>
          <a:ext cx="860409" cy="228611"/>
        </a:xfrm>
        <a:prstGeom prst="rect">
          <a:avLst/>
        </a:prstGeom>
      </xdr:spPr>
    </xdr:pic>
    <xdr:clientData/>
  </xdr:twoCellAnchor>
  <xdr:twoCellAnchor>
    <xdr:from>
      <xdr:col>2</xdr:col>
      <xdr:colOff>209550</xdr:colOff>
      <xdr:row>2</xdr:row>
      <xdr:rowOff>65264</xdr:rowOff>
    </xdr:from>
    <xdr:to>
      <xdr:col>2</xdr:col>
      <xdr:colOff>929550</xdr:colOff>
      <xdr:row>3</xdr:row>
      <xdr:rowOff>75719</xdr:rowOff>
    </xdr:to>
    <xdr:sp macro="" textlink="">
      <xdr:nvSpPr>
        <xdr:cNvPr id="3" name="TextBox 2">
          <a:hlinkClick xmlns:r="http://schemas.openxmlformats.org/officeDocument/2006/relationships" r:id="rId2"/>
          <a:extLst>
            <a:ext uri="{FF2B5EF4-FFF2-40B4-BE49-F238E27FC236}">
              <a16:creationId xmlns:a16="http://schemas.microsoft.com/office/drawing/2014/main" id="{00000000-0008-0000-1000-000003000000}"/>
            </a:ext>
          </a:extLst>
        </xdr:cNvPr>
        <xdr:cNvSpPr txBox="1"/>
      </xdr:nvSpPr>
      <xdr:spPr>
        <a:xfrm>
          <a:off x="7143750" y="389114"/>
          <a:ext cx="720000" cy="17238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xdr:from>
      <xdr:col>1</xdr:col>
      <xdr:colOff>85725</xdr:colOff>
      <xdr:row>6</xdr:row>
      <xdr:rowOff>47625</xdr:rowOff>
    </xdr:from>
    <xdr:to>
      <xdr:col>1</xdr:col>
      <xdr:colOff>619125</xdr:colOff>
      <xdr:row>7</xdr:row>
      <xdr:rowOff>66675</xdr:rowOff>
    </xdr:to>
    <xdr:pic>
      <xdr:nvPicPr>
        <xdr:cNvPr id="5" name="image1.png">
          <a:extLst>
            <a:ext uri="{FF2B5EF4-FFF2-40B4-BE49-F238E27FC236}">
              <a16:creationId xmlns:a16="http://schemas.microsoft.com/office/drawing/2014/main" id="{B6CAF705-63C6-4F56-A645-CD14D44B5EB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0" y="1114425"/>
          <a:ext cx="533400" cy="21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11</xdr:row>
      <xdr:rowOff>3648075</xdr:rowOff>
    </xdr:from>
    <xdr:to>
      <xdr:col>1</xdr:col>
      <xdr:colOff>687070</xdr:colOff>
      <xdr:row>11</xdr:row>
      <xdr:rowOff>3897630</xdr:rowOff>
    </xdr:to>
    <xdr:pic>
      <xdr:nvPicPr>
        <xdr:cNvPr id="7" name="image2.png">
          <a:extLst>
            <a:ext uri="{FF2B5EF4-FFF2-40B4-BE49-F238E27FC236}">
              <a16:creationId xmlns:a16="http://schemas.microsoft.com/office/drawing/2014/main" id="{733DF6B4-8159-4976-AD3E-7382554999D6}"/>
            </a:ext>
          </a:extLst>
        </xdr:cNvPr>
        <xdr:cNvPicPr/>
      </xdr:nvPicPr>
      <xdr:blipFill>
        <a:blip xmlns:r="http://schemas.openxmlformats.org/officeDocument/2006/relationships" r:embed="rId4" cstate="print"/>
        <a:stretch>
          <a:fillRect/>
        </a:stretch>
      </xdr:blipFill>
      <xdr:spPr>
        <a:xfrm>
          <a:off x="314325" y="13592175"/>
          <a:ext cx="668020" cy="24955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856599</xdr:colOff>
      <xdr:row>2</xdr:row>
      <xdr:rowOff>76211</xdr:rowOff>
    </xdr:to>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4800" y="171450"/>
          <a:ext cx="860409" cy="228611"/>
        </a:xfrm>
        <a:prstGeom prst="rect">
          <a:avLst/>
        </a:prstGeom>
      </xdr:spPr>
    </xdr:pic>
    <xdr:clientData/>
  </xdr:twoCellAnchor>
  <xdr:twoCellAnchor>
    <xdr:from>
      <xdr:col>4</xdr:col>
      <xdr:colOff>471590</xdr:colOff>
      <xdr:row>2</xdr:row>
      <xdr:rowOff>52564</xdr:rowOff>
    </xdr:from>
    <xdr:to>
      <xdr:col>4</xdr:col>
      <xdr:colOff>1055645</xdr:colOff>
      <xdr:row>3</xdr:row>
      <xdr:rowOff>57304</xdr:rowOff>
    </xdr:to>
    <xdr:sp macro="" textlink="">
      <xdr:nvSpPr>
        <xdr:cNvPr id="3" name="TextBox 2">
          <a:hlinkClick xmlns:r="http://schemas.openxmlformats.org/officeDocument/2006/relationships" r:id="rId2"/>
          <a:extLst>
            <a:ext uri="{FF2B5EF4-FFF2-40B4-BE49-F238E27FC236}">
              <a16:creationId xmlns:a16="http://schemas.microsoft.com/office/drawing/2014/main" id="{00000000-0008-0000-1100-000003000000}"/>
            </a:ext>
          </a:extLst>
        </xdr:cNvPr>
        <xdr:cNvSpPr txBox="1"/>
      </xdr:nvSpPr>
      <xdr:spPr>
        <a:xfrm>
          <a:off x="8767865" y="376414"/>
          <a:ext cx="584055" cy="166665"/>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860409</xdr:colOff>
      <xdr:row>2</xdr:row>
      <xdr:rowOff>76211</xdr:rowOff>
    </xdr:to>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4800" y="171450"/>
          <a:ext cx="860409" cy="228611"/>
        </a:xfrm>
        <a:prstGeom prst="rect">
          <a:avLst/>
        </a:prstGeom>
      </xdr:spPr>
    </xdr:pic>
    <xdr:clientData/>
  </xdr:twoCellAnchor>
  <xdr:twoCellAnchor>
    <xdr:from>
      <xdr:col>2</xdr:col>
      <xdr:colOff>76200</xdr:colOff>
      <xdr:row>2</xdr:row>
      <xdr:rowOff>55739</xdr:rowOff>
    </xdr:from>
    <xdr:to>
      <xdr:col>2</xdr:col>
      <xdr:colOff>796200</xdr:colOff>
      <xdr:row>3</xdr:row>
      <xdr:rowOff>66194</xdr:rowOff>
    </xdr:to>
    <xdr:sp macro="" textlink="">
      <xdr:nvSpPr>
        <xdr:cNvPr id="3" name="TextBox 2">
          <a:hlinkClick xmlns:r="http://schemas.openxmlformats.org/officeDocument/2006/relationships" r:id="rId2"/>
          <a:extLst>
            <a:ext uri="{FF2B5EF4-FFF2-40B4-BE49-F238E27FC236}">
              <a16:creationId xmlns:a16="http://schemas.microsoft.com/office/drawing/2014/main" id="{00000000-0008-0000-1400-000003000000}"/>
            </a:ext>
          </a:extLst>
        </xdr:cNvPr>
        <xdr:cNvSpPr txBox="1"/>
      </xdr:nvSpPr>
      <xdr:spPr>
        <a:xfrm>
          <a:off x="7010400" y="379589"/>
          <a:ext cx="720000" cy="17238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856599</xdr:colOff>
      <xdr:row>2</xdr:row>
      <xdr:rowOff>76211</xdr:rowOff>
    </xdr:to>
    <xdr:pic>
      <xdr:nvPicPr>
        <xdr:cNvPr id="2" name="Picture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4800" y="171450"/>
          <a:ext cx="860409" cy="228611"/>
        </a:xfrm>
        <a:prstGeom prst="rect">
          <a:avLst/>
        </a:prstGeom>
      </xdr:spPr>
    </xdr:pic>
    <xdr:clientData/>
  </xdr:twoCellAnchor>
  <xdr:twoCellAnchor>
    <xdr:from>
      <xdr:col>5</xdr:col>
      <xdr:colOff>982627</xdr:colOff>
      <xdr:row>2</xdr:row>
      <xdr:rowOff>55739</xdr:rowOff>
    </xdr:from>
    <xdr:to>
      <xdr:col>5</xdr:col>
      <xdr:colOff>1603577</xdr:colOff>
      <xdr:row>3</xdr:row>
      <xdr:rowOff>60479</xdr:rowOff>
    </xdr:to>
    <xdr:sp macro="" textlink="">
      <xdr:nvSpPr>
        <xdr:cNvPr id="3" name="TextBox 2">
          <a:hlinkClick xmlns:r="http://schemas.openxmlformats.org/officeDocument/2006/relationships" r:id="rId2"/>
          <a:extLst>
            <a:ext uri="{FF2B5EF4-FFF2-40B4-BE49-F238E27FC236}">
              <a16:creationId xmlns:a16="http://schemas.microsoft.com/office/drawing/2014/main" id="{00000000-0008-0000-1500-000003000000}"/>
            </a:ext>
          </a:extLst>
        </xdr:cNvPr>
        <xdr:cNvSpPr txBox="1"/>
      </xdr:nvSpPr>
      <xdr:spPr>
        <a:xfrm>
          <a:off x="10841002" y="379589"/>
          <a:ext cx="620950" cy="166665"/>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898509</xdr:colOff>
      <xdr:row>2</xdr:row>
      <xdr:rowOff>79930</xdr:rowOff>
    </xdr:to>
    <xdr:pic>
      <xdr:nvPicPr>
        <xdr:cNvPr id="2" name="Picture 1">
          <a:extLst>
            <a:ext uri="{FF2B5EF4-FFF2-40B4-BE49-F238E27FC236}">
              <a16:creationId xmlns:a16="http://schemas.microsoft.com/office/drawing/2014/main" id="{1CF859A7-C907-438A-8CEE-1474691F492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4800" y="167640"/>
          <a:ext cx="898509" cy="240041"/>
        </a:xfrm>
        <a:prstGeom prst="rect">
          <a:avLst/>
        </a:prstGeom>
      </xdr:spPr>
    </xdr:pic>
    <xdr:clientData/>
  </xdr:twoCellAnchor>
  <xdr:twoCellAnchor>
    <xdr:from>
      <xdr:col>3</xdr:col>
      <xdr:colOff>3635374</xdr:colOff>
      <xdr:row>2</xdr:row>
      <xdr:rowOff>46214</xdr:rowOff>
    </xdr:from>
    <xdr:to>
      <xdr:col>3</xdr:col>
      <xdr:colOff>4547144</xdr:colOff>
      <xdr:row>3</xdr:row>
      <xdr:rowOff>50954</xdr:rowOff>
    </xdr:to>
    <xdr:sp macro="" textlink="">
      <xdr:nvSpPr>
        <xdr:cNvPr id="3" name="TextBox 2">
          <a:hlinkClick xmlns:r="http://schemas.openxmlformats.org/officeDocument/2006/relationships" r:id="rId2"/>
          <a:extLst>
            <a:ext uri="{FF2B5EF4-FFF2-40B4-BE49-F238E27FC236}">
              <a16:creationId xmlns:a16="http://schemas.microsoft.com/office/drawing/2014/main" id="{6EED5CEF-D2E3-4048-B618-7F63C07CAF3A}"/>
            </a:ext>
          </a:extLst>
        </xdr:cNvPr>
        <xdr:cNvSpPr txBox="1"/>
      </xdr:nvSpPr>
      <xdr:spPr>
        <a:xfrm>
          <a:off x="7369174" y="370064"/>
          <a:ext cx="911770" cy="166665"/>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oneCellAnchor>
    <xdr:from>
      <xdr:col>0</xdr:col>
      <xdr:colOff>19050</xdr:colOff>
      <xdr:row>181</xdr:row>
      <xdr:rowOff>142875</xdr:rowOff>
    </xdr:from>
    <xdr:ext cx="267272" cy="240792"/>
    <xdr:pic>
      <xdr:nvPicPr>
        <xdr:cNvPr id="4" name="Picture 3">
          <a:extLst>
            <a:ext uri="{FF2B5EF4-FFF2-40B4-BE49-F238E27FC236}">
              <a16:creationId xmlns:a16="http://schemas.microsoft.com/office/drawing/2014/main" id="{152FED79-E3E8-4589-B102-6893F9F7E3F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9050" y="66751200"/>
          <a:ext cx="267272" cy="240792"/>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twoCellAnchor editAs="oneCell">
    <xdr:from>
      <xdr:col>0</xdr:col>
      <xdr:colOff>19050</xdr:colOff>
      <xdr:row>45</xdr:row>
      <xdr:rowOff>142875</xdr:rowOff>
    </xdr:from>
    <xdr:to>
      <xdr:col>0</xdr:col>
      <xdr:colOff>286322</xdr:colOff>
      <xdr:row>47</xdr:row>
      <xdr:rowOff>59817</xdr:rowOff>
    </xdr:to>
    <xdr:pic>
      <xdr:nvPicPr>
        <xdr:cNvPr id="4" name="Picture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9050" y="64931925"/>
          <a:ext cx="260605" cy="240792"/>
        </a:xfrm>
        <a:prstGeom prst="rect">
          <a:avLst/>
        </a:prstGeom>
      </xdr:spPr>
    </xdr:pic>
    <xdr:clientData/>
  </xdr:twoCellAnchor>
  <xdr:twoCellAnchor editAs="oneCell">
    <xdr:from>
      <xdr:col>0</xdr:col>
      <xdr:colOff>19050</xdr:colOff>
      <xdr:row>48</xdr:row>
      <xdr:rowOff>9525</xdr:rowOff>
    </xdr:from>
    <xdr:to>
      <xdr:col>0</xdr:col>
      <xdr:colOff>286322</xdr:colOff>
      <xdr:row>49</xdr:row>
      <xdr:rowOff>96012</xdr:rowOff>
    </xdr:to>
    <xdr:pic>
      <xdr:nvPicPr>
        <xdr:cNvPr id="5" name="Picture 4">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9050" y="65284350"/>
          <a:ext cx="260605" cy="240792"/>
        </a:xfrm>
        <a:prstGeom prst="rect">
          <a:avLst/>
        </a:prstGeom>
      </xdr:spPr>
    </xdr:pic>
    <xdr:clientData/>
  </xdr:twoCellAnchor>
  <xdr:twoCellAnchor editAs="oneCell">
    <xdr:from>
      <xdr:col>0</xdr:col>
      <xdr:colOff>19050</xdr:colOff>
      <xdr:row>50</xdr:row>
      <xdr:rowOff>2721</xdr:rowOff>
    </xdr:from>
    <xdr:to>
      <xdr:col>0</xdr:col>
      <xdr:colOff>286322</xdr:colOff>
      <xdr:row>51</xdr:row>
      <xdr:rowOff>96828</xdr:rowOff>
    </xdr:to>
    <xdr:pic>
      <xdr:nvPicPr>
        <xdr:cNvPr id="6" name="Picture 5">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9050" y="65654464"/>
          <a:ext cx="260605" cy="242153"/>
        </a:xfrm>
        <a:prstGeom prst="rect">
          <a:avLst/>
        </a:prstGeom>
      </xdr:spPr>
    </xdr:pic>
    <xdr:clientData/>
  </xdr:twoCellAnchor>
  <xdr:twoCellAnchor editAs="oneCell">
    <xdr:from>
      <xdr:col>0</xdr:col>
      <xdr:colOff>19050</xdr:colOff>
      <xdr:row>51</xdr:row>
      <xdr:rowOff>155122</xdr:rowOff>
    </xdr:from>
    <xdr:to>
      <xdr:col>0</xdr:col>
      <xdr:colOff>286322</xdr:colOff>
      <xdr:row>53</xdr:row>
      <xdr:rowOff>55464</xdr:rowOff>
    </xdr:to>
    <xdr:pic>
      <xdr:nvPicPr>
        <xdr:cNvPr id="7" name="Picture 6">
          <a:extLst>
            <a:ext uri="{FF2B5EF4-FFF2-40B4-BE49-F238E27FC236}">
              <a16:creationId xmlns:a16="http://schemas.microsoft.com/office/drawing/2014/main" id="{00000000-0008-0000-13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9050" y="65970151"/>
          <a:ext cx="260605" cy="242153"/>
        </a:xfrm>
        <a:prstGeom prst="rect">
          <a:avLst/>
        </a:prstGeom>
      </xdr:spPr>
    </xdr:pic>
    <xdr:clientData/>
  </xdr:twoCellAnchor>
  <xdr:twoCellAnchor editAs="oneCell">
    <xdr:from>
      <xdr:col>0</xdr:col>
      <xdr:colOff>19050</xdr:colOff>
      <xdr:row>53</xdr:row>
      <xdr:rowOff>160565</xdr:rowOff>
    </xdr:from>
    <xdr:to>
      <xdr:col>0</xdr:col>
      <xdr:colOff>286322</xdr:colOff>
      <xdr:row>55</xdr:row>
      <xdr:rowOff>76147</xdr:rowOff>
    </xdr:to>
    <xdr:pic>
      <xdr:nvPicPr>
        <xdr:cNvPr id="8" name="Picture 7">
          <a:extLst>
            <a:ext uri="{FF2B5EF4-FFF2-40B4-BE49-F238E27FC236}">
              <a16:creationId xmlns:a16="http://schemas.microsoft.com/office/drawing/2014/main" id="{00000000-0008-0000-13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9050" y="66302165"/>
          <a:ext cx="260605" cy="242153"/>
        </a:xfrm>
        <a:prstGeom prst="rect">
          <a:avLst/>
        </a:prstGeom>
      </xdr:spPr>
    </xdr:pic>
    <xdr:clientData/>
  </xdr:twoCellAnchor>
  <xdr:twoCellAnchor editAs="oneCell">
    <xdr:from>
      <xdr:col>0</xdr:col>
      <xdr:colOff>13607</xdr:colOff>
      <xdr:row>55</xdr:row>
      <xdr:rowOff>155122</xdr:rowOff>
    </xdr:from>
    <xdr:to>
      <xdr:col>0</xdr:col>
      <xdr:colOff>283737</xdr:colOff>
      <xdr:row>57</xdr:row>
      <xdr:rowOff>55463</xdr:rowOff>
    </xdr:to>
    <xdr:pic>
      <xdr:nvPicPr>
        <xdr:cNvPr id="9" name="Picture 8">
          <a:extLst>
            <a:ext uri="{FF2B5EF4-FFF2-40B4-BE49-F238E27FC236}">
              <a16:creationId xmlns:a16="http://schemas.microsoft.com/office/drawing/2014/main" id="{00000000-0008-0000-13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3607" y="66623293"/>
          <a:ext cx="260605" cy="242153"/>
        </a:xfrm>
        <a:prstGeom prst="rect">
          <a:avLst/>
        </a:prstGeom>
      </xdr:spPr>
    </xdr:pic>
    <xdr:clientData/>
  </xdr:twoCellAnchor>
  <xdr:twoCellAnchor editAs="oneCell">
    <xdr:from>
      <xdr:col>0</xdr:col>
      <xdr:colOff>13608</xdr:colOff>
      <xdr:row>57</xdr:row>
      <xdr:rowOff>155121</xdr:rowOff>
    </xdr:from>
    <xdr:to>
      <xdr:col>0</xdr:col>
      <xdr:colOff>283738</xdr:colOff>
      <xdr:row>59</xdr:row>
      <xdr:rowOff>55463</xdr:rowOff>
    </xdr:to>
    <xdr:pic>
      <xdr:nvPicPr>
        <xdr:cNvPr id="10" name="Picture 9">
          <a:extLst>
            <a:ext uri="{FF2B5EF4-FFF2-40B4-BE49-F238E27FC236}">
              <a16:creationId xmlns:a16="http://schemas.microsoft.com/office/drawing/2014/main" id="{00000000-0008-0000-13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3608" y="66949864"/>
          <a:ext cx="260605" cy="242153"/>
        </a:xfrm>
        <a:prstGeom prst="rect">
          <a:avLst/>
        </a:prstGeom>
      </xdr:spPr>
    </xdr:pic>
    <xdr:clientData/>
  </xdr:twoCellAnchor>
  <xdr:twoCellAnchor editAs="oneCell">
    <xdr:from>
      <xdr:col>0</xdr:col>
      <xdr:colOff>13608</xdr:colOff>
      <xdr:row>59</xdr:row>
      <xdr:rowOff>149679</xdr:rowOff>
    </xdr:from>
    <xdr:to>
      <xdr:col>0</xdr:col>
      <xdr:colOff>283738</xdr:colOff>
      <xdr:row>61</xdr:row>
      <xdr:rowOff>59545</xdr:rowOff>
    </xdr:to>
    <xdr:pic>
      <xdr:nvPicPr>
        <xdr:cNvPr id="11" name="Picture 10">
          <a:extLst>
            <a:ext uri="{FF2B5EF4-FFF2-40B4-BE49-F238E27FC236}">
              <a16:creationId xmlns:a16="http://schemas.microsoft.com/office/drawing/2014/main" id="{00000000-0008-0000-13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608" y="67270993"/>
          <a:ext cx="260605" cy="242153"/>
        </a:xfrm>
        <a:prstGeom prst="rect">
          <a:avLst/>
        </a:prstGeom>
      </xdr:spPr>
    </xdr:pic>
    <xdr:clientData/>
  </xdr:twoCellAnchor>
  <xdr:twoCellAnchor>
    <xdr:from>
      <xdr:col>3</xdr:col>
      <xdr:colOff>10007599</xdr:colOff>
      <xdr:row>2</xdr:row>
      <xdr:rowOff>55739</xdr:rowOff>
    </xdr:from>
    <xdr:to>
      <xdr:col>3</xdr:col>
      <xdr:colOff>10619599</xdr:colOff>
      <xdr:row>3</xdr:row>
      <xdr:rowOff>60479</xdr:rowOff>
    </xdr:to>
    <xdr:sp macro="" textlink="">
      <xdr:nvSpPr>
        <xdr:cNvPr id="12" name="TextBox 11">
          <a:hlinkClick xmlns:r="http://schemas.openxmlformats.org/officeDocument/2006/relationships" r:id="rId3"/>
          <a:extLst>
            <a:ext uri="{FF2B5EF4-FFF2-40B4-BE49-F238E27FC236}">
              <a16:creationId xmlns:a16="http://schemas.microsoft.com/office/drawing/2014/main" id="{00000000-0008-0000-1300-00000C000000}"/>
            </a:ext>
          </a:extLst>
        </xdr:cNvPr>
        <xdr:cNvSpPr txBox="1"/>
      </xdr:nvSpPr>
      <xdr:spPr>
        <a:xfrm>
          <a:off x="12160249" y="379589"/>
          <a:ext cx="612000" cy="166665"/>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0</xdr:col>
      <xdr:colOff>16933</xdr:colOff>
      <xdr:row>62</xdr:row>
      <xdr:rowOff>16933</xdr:rowOff>
    </xdr:from>
    <xdr:to>
      <xdr:col>0</xdr:col>
      <xdr:colOff>281983</xdr:colOff>
      <xdr:row>63</xdr:row>
      <xdr:rowOff>92323</xdr:rowOff>
    </xdr:to>
    <xdr:pic>
      <xdr:nvPicPr>
        <xdr:cNvPr id="3" name="Picture 12">
          <a:extLst>
            <a:ext uri="{FF2B5EF4-FFF2-40B4-BE49-F238E27FC236}">
              <a16:creationId xmlns:a16="http://schemas.microsoft.com/office/drawing/2014/main" id="{8CA77C53-4C7A-4966-AEDF-7D9B025F84F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6933" y="69875400"/>
          <a:ext cx="265050" cy="231600"/>
        </a:xfrm>
        <a:prstGeom prst="rect">
          <a:avLst/>
        </a:prstGeom>
      </xdr:spPr>
    </xdr:pic>
    <xdr:clientData/>
  </xdr:twoCellAnchor>
  <xdr:twoCellAnchor editAs="oneCell">
    <xdr:from>
      <xdr:col>0</xdr:col>
      <xdr:colOff>276225</xdr:colOff>
      <xdr:row>1</xdr:row>
      <xdr:rowOff>0</xdr:rowOff>
    </xdr:from>
    <xdr:to>
      <xdr:col>2</xdr:col>
      <xdr:colOff>250809</xdr:colOff>
      <xdr:row>2</xdr:row>
      <xdr:rowOff>79930</xdr:rowOff>
    </xdr:to>
    <xdr:pic>
      <xdr:nvPicPr>
        <xdr:cNvPr id="13" name="Picture 12">
          <a:extLst>
            <a:ext uri="{FF2B5EF4-FFF2-40B4-BE49-F238E27FC236}">
              <a16:creationId xmlns:a16="http://schemas.microsoft.com/office/drawing/2014/main" id="{BF8D2E84-D6BF-4995-8AC8-CBB0C1BB239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76225" y="161925"/>
          <a:ext cx="898509" cy="2418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856599</xdr:colOff>
      <xdr:row>2</xdr:row>
      <xdr:rowOff>11</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4800" y="171450"/>
          <a:ext cx="860409" cy="228611"/>
        </a:xfrm>
        <a:prstGeom prst="rect">
          <a:avLst/>
        </a:prstGeom>
      </xdr:spPr>
    </xdr:pic>
    <xdr:clientData/>
  </xdr:twoCellAnchor>
  <xdr:twoCellAnchor editAs="oneCell">
    <xdr:from>
      <xdr:col>7</xdr:col>
      <xdr:colOff>22577</xdr:colOff>
      <xdr:row>4</xdr:row>
      <xdr:rowOff>141536</xdr:rowOff>
    </xdr:from>
    <xdr:to>
      <xdr:col>10</xdr:col>
      <xdr:colOff>566922</xdr:colOff>
      <xdr:row>15</xdr:row>
      <xdr:rowOff>115479</xdr:rowOff>
    </xdr:to>
    <xdr:pic>
      <xdr:nvPicPr>
        <xdr:cNvPr id="3" name="Picture 2">
          <a:hlinkClick xmlns:r="http://schemas.openxmlformats.org/officeDocument/2006/relationships" r:id="rId2"/>
          <a:extLst>
            <a:ext uri="{FF2B5EF4-FFF2-40B4-BE49-F238E27FC236}">
              <a16:creationId xmlns:a16="http://schemas.microsoft.com/office/drawing/2014/main" id="{C163E5F8-AC3F-6C01-04FB-A7D52B7C5DD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0130553" y="848452"/>
          <a:ext cx="2499839" cy="3536063"/>
        </a:xfrm>
        <a:prstGeom prst="rect">
          <a:avLst/>
        </a:prstGeom>
      </xdr:spPr>
    </xdr:pic>
    <xdr:clientData/>
  </xdr:twoCellAnchor>
  <xdr:twoCellAnchor editAs="oneCell">
    <xdr:from>
      <xdr:col>7</xdr:col>
      <xdr:colOff>26697</xdr:colOff>
      <xdr:row>18</xdr:row>
      <xdr:rowOff>228600</xdr:rowOff>
    </xdr:from>
    <xdr:to>
      <xdr:col>10</xdr:col>
      <xdr:colOff>619125</xdr:colOff>
      <xdr:row>33</xdr:row>
      <xdr:rowOff>10304</xdr:rowOff>
    </xdr:to>
    <xdr:pic>
      <xdr:nvPicPr>
        <xdr:cNvPr id="7" name="Picture 6">
          <a:hlinkClick xmlns:r="http://schemas.openxmlformats.org/officeDocument/2006/relationships" r:id="rId4"/>
          <a:extLst>
            <a:ext uri="{FF2B5EF4-FFF2-40B4-BE49-F238E27FC236}">
              <a16:creationId xmlns:a16="http://schemas.microsoft.com/office/drawing/2014/main" id="{F5A6BE0B-DA0B-5448-8742-1D670FC3E94D}"/>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 t="8969" r="-557"/>
        <a:stretch/>
      </xdr:blipFill>
      <xdr:spPr>
        <a:xfrm>
          <a:off x="10189872" y="5257800"/>
          <a:ext cx="2478378" cy="3277379"/>
        </a:xfrm>
        <a:prstGeom prst="rect">
          <a:avLst/>
        </a:prstGeom>
        <a:ln>
          <a:solidFill>
            <a:srgbClr val="C00000"/>
          </a:solidFill>
        </a:ln>
      </xdr:spPr>
    </xdr:pic>
    <xdr:clientData/>
  </xdr:twoCellAnchor>
  <xdr:twoCellAnchor editAs="oneCell">
    <xdr:from>
      <xdr:col>13</xdr:col>
      <xdr:colOff>17306</xdr:colOff>
      <xdr:row>18</xdr:row>
      <xdr:rowOff>190983</xdr:rowOff>
    </xdr:from>
    <xdr:to>
      <xdr:col>18</xdr:col>
      <xdr:colOff>77562</xdr:colOff>
      <xdr:row>29</xdr:row>
      <xdr:rowOff>12962</xdr:rowOff>
    </xdr:to>
    <xdr:pic>
      <xdr:nvPicPr>
        <xdr:cNvPr id="10" name="Picture 9">
          <a:hlinkClick xmlns:r="http://schemas.openxmlformats.org/officeDocument/2006/relationships" r:id="rId6"/>
          <a:extLst>
            <a:ext uri="{FF2B5EF4-FFF2-40B4-BE49-F238E27FC236}">
              <a16:creationId xmlns:a16="http://schemas.microsoft.com/office/drawing/2014/main" id="{F75DD0E5-7B0A-EFAB-44B0-0DAE1948AFC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14036270" y="5176116"/>
          <a:ext cx="3319412" cy="234667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276828</xdr:colOff>
      <xdr:row>33</xdr:row>
      <xdr:rowOff>171449</xdr:rowOff>
    </xdr:from>
    <xdr:to>
      <xdr:col>20</xdr:col>
      <xdr:colOff>410889</xdr:colOff>
      <xdr:row>47</xdr:row>
      <xdr:rowOff>38100</xdr:rowOff>
    </xdr:to>
    <xdr:pic>
      <xdr:nvPicPr>
        <xdr:cNvPr id="11" name="Picture 10">
          <a:extLst>
            <a:ext uri="{FF2B5EF4-FFF2-40B4-BE49-F238E27FC236}">
              <a16:creationId xmlns:a16="http://schemas.microsoft.com/office/drawing/2014/main" id="{9C7F1F49-2E36-4D6C-A569-103585813AE6}"/>
            </a:ext>
          </a:extLst>
        </xdr:cNvPr>
        <xdr:cNvPicPr>
          <a:picLocks noChangeAspect="1"/>
        </xdr:cNvPicPr>
      </xdr:nvPicPr>
      <xdr:blipFill>
        <a:blip xmlns:r="http://schemas.openxmlformats.org/officeDocument/2006/relationships" r:embed="rId1"/>
        <a:stretch>
          <a:fillRect/>
        </a:stretch>
      </xdr:blipFill>
      <xdr:spPr>
        <a:xfrm>
          <a:off x="12887928" y="6448424"/>
          <a:ext cx="5563311" cy="2238376"/>
        </a:xfrm>
        <a:prstGeom prst="rect">
          <a:avLst/>
        </a:prstGeom>
      </xdr:spPr>
    </xdr:pic>
    <xdr:clientData/>
  </xdr:twoCellAnchor>
  <xdr:twoCellAnchor editAs="oneCell">
    <xdr:from>
      <xdr:col>12</xdr:col>
      <xdr:colOff>252947</xdr:colOff>
      <xdr:row>75</xdr:row>
      <xdr:rowOff>219075</xdr:rowOff>
    </xdr:from>
    <xdr:to>
      <xdr:col>17</xdr:col>
      <xdr:colOff>152401</xdr:colOff>
      <xdr:row>89</xdr:row>
      <xdr:rowOff>56269</xdr:rowOff>
    </xdr:to>
    <xdr:pic>
      <xdr:nvPicPr>
        <xdr:cNvPr id="9" name="Picture 8">
          <a:extLst>
            <a:ext uri="{FF2B5EF4-FFF2-40B4-BE49-F238E27FC236}">
              <a16:creationId xmlns:a16="http://schemas.microsoft.com/office/drawing/2014/main" id="{FCD843BA-78C2-4230-948A-274C46051C88}"/>
            </a:ext>
          </a:extLst>
        </xdr:cNvPr>
        <xdr:cNvPicPr>
          <a:picLocks noChangeAspect="1"/>
        </xdr:cNvPicPr>
      </xdr:nvPicPr>
      <xdr:blipFill>
        <a:blip xmlns:r="http://schemas.openxmlformats.org/officeDocument/2006/relationships" r:embed="rId2"/>
        <a:stretch>
          <a:fillRect/>
        </a:stretch>
      </xdr:blipFill>
      <xdr:spPr>
        <a:xfrm>
          <a:off x="12864047" y="13735050"/>
          <a:ext cx="3442754" cy="2256544"/>
        </a:xfrm>
        <a:prstGeom prst="rect">
          <a:avLst/>
        </a:prstGeom>
      </xdr:spPr>
    </xdr:pic>
    <xdr:clientData/>
  </xdr:twoCellAnchor>
  <xdr:twoCellAnchor editAs="oneCell">
    <xdr:from>
      <xdr:col>7</xdr:col>
      <xdr:colOff>60509</xdr:colOff>
      <xdr:row>33</xdr:row>
      <xdr:rowOff>161925</xdr:rowOff>
    </xdr:from>
    <xdr:to>
      <xdr:col>12</xdr:col>
      <xdr:colOff>154300</xdr:colOff>
      <xdr:row>47</xdr:row>
      <xdr:rowOff>46743</xdr:rowOff>
    </xdr:to>
    <xdr:pic>
      <xdr:nvPicPr>
        <xdr:cNvPr id="8" name="Picture 7">
          <a:extLst>
            <a:ext uri="{FF2B5EF4-FFF2-40B4-BE49-F238E27FC236}">
              <a16:creationId xmlns:a16="http://schemas.microsoft.com/office/drawing/2014/main" id="{2F0E08A2-9BFF-4626-8FFC-5DD4DFFC64A1}"/>
            </a:ext>
          </a:extLst>
        </xdr:cNvPr>
        <xdr:cNvPicPr>
          <a:picLocks noChangeAspect="1"/>
        </xdr:cNvPicPr>
      </xdr:nvPicPr>
      <xdr:blipFill>
        <a:blip xmlns:r="http://schemas.openxmlformats.org/officeDocument/2006/relationships" r:embed="rId3"/>
        <a:stretch>
          <a:fillRect/>
        </a:stretch>
      </xdr:blipFill>
      <xdr:spPr>
        <a:xfrm>
          <a:off x="9261659" y="6438900"/>
          <a:ext cx="3503741" cy="2256543"/>
        </a:xfrm>
        <a:prstGeom prst="rect">
          <a:avLst/>
        </a:prstGeom>
      </xdr:spPr>
    </xdr:pic>
    <xdr:clientData/>
  </xdr:twoCellAnchor>
  <xdr:twoCellAnchor editAs="oneCell">
    <xdr:from>
      <xdr:col>7</xdr:col>
      <xdr:colOff>1</xdr:colOff>
      <xdr:row>60</xdr:row>
      <xdr:rowOff>9525</xdr:rowOff>
    </xdr:from>
    <xdr:to>
      <xdr:col>10</xdr:col>
      <xdr:colOff>390525</xdr:colOff>
      <xdr:row>74</xdr:row>
      <xdr:rowOff>74613</xdr:rowOff>
    </xdr:to>
    <xdr:pic>
      <xdr:nvPicPr>
        <xdr:cNvPr id="6" name="Picture 5">
          <a:extLst>
            <a:ext uri="{FF2B5EF4-FFF2-40B4-BE49-F238E27FC236}">
              <a16:creationId xmlns:a16="http://schemas.microsoft.com/office/drawing/2014/main" id="{247DD2BA-BF15-4810-AF3C-CD2EC5498678}"/>
            </a:ext>
          </a:extLst>
        </xdr:cNvPr>
        <xdr:cNvPicPr>
          <a:picLocks noChangeAspect="1"/>
        </xdr:cNvPicPr>
      </xdr:nvPicPr>
      <xdr:blipFill>
        <a:blip xmlns:r="http://schemas.openxmlformats.org/officeDocument/2006/relationships" r:embed="rId4"/>
        <a:stretch>
          <a:fillRect/>
        </a:stretch>
      </xdr:blipFill>
      <xdr:spPr>
        <a:xfrm>
          <a:off x="9201151" y="10925175"/>
          <a:ext cx="2543174" cy="2503488"/>
        </a:xfrm>
        <a:prstGeom prst="rect">
          <a:avLst/>
        </a:prstGeom>
      </xdr:spPr>
    </xdr:pic>
    <xdr:clientData/>
  </xdr:twoCellAnchor>
  <xdr:twoCellAnchor editAs="oneCell">
    <xdr:from>
      <xdr:col>10</xdr:col>
      <xdr:colOff>529151</xdr:colOff>
      <xdr:row>59</xdr:row>
      <xdr:rowOff>238123</xdr:rowOff>
    </xdr:from>
    <xdr:to>
      <xdr:col>14</xdr:col>
      <xdr:colOff>351511</xdr:colOff>
      <xdr:row>74</xdr:row>
      <xdr:rowOff>95249</xdr:rowOff>
    </xdr:to>
    <xdr:pic>
      <xdr:nvPicPr>
        <xdr:cNvPr id="5" name="Picture 4">
          <a:extLst>
            <a:ext uri="{FF2B5EF4-FFF2-40B4-BE49-F238E27FC236}">
              <a16:creationId xmlns:a16="http://schemas.microsoft.com/office/drawing/2014/main" id="{C6C64A41-E3FF-4389-AD1B-8AE57A79325A}"/>
            </a:ext>
          </a:extLst>
        </xdr:cNvPr>
        <xdr:cNvPicPr>
          <a:picLocks noChangeAspect="1"/>
        </xdr:cNvPicPr>
      </xdr:nvPicPr>
      <xdr:blipFill>
        <a:blip xmlns:r="http://schemas.openxmlformats.org/officeDocument/2006/relationships" r:embed="rId5"/>
        <a:stretch>
          <a:fillRect/>
        </a:stretch>
      </xdr:blipFill>
      <xdr:spPr>
        <a:xfrm>
          <a:off x="11882951" y="10915648"/>
          <a:ext cx="2336960" cy="2533651"/>
        </a:xfrm>
        <a:prstGeom prst="rect">
          <a:avLst/>
        </a:prstGeom>
      </xdr:spPr>
    </xdr:pic>
    <xdr:clientData/>
  </xdr:twoCellAnchor>
  <xdr:twoCellAnchor editAs="oneCell">
    <xdr:from>
      <xdr:col>1</xdr:col>
      <xdr:colOff>0</xdr:colOff>
      <xdr:row>1</xdr:row>
      <xdr:rowOff>0</xdr:rowOff>
    </xdr:from>
    <xdr:to>
      <xdr:col>1</xdr:col>
      <xdr:colOff>856599</xdr:colOff>
      <xdr:row>2</xdr:row>
      <xdr:rowOff>76211</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04800" y="171450"/>
          <a:ext cx="860409" cy="228611"/>
        </a:xfrm>
        <a:prstGeom prst="rect">
          <a:avLst/>
        </a:prstGeom>
      </xdr:spPr>
    </xdr:pic>
    <xdr:clientData/>
  </xdr:twoCellAnchor>
  <xdr:twoCellAnchor>
    <xdr:from>
      <xdr:col>5</xdr:col>
      <xdr:colOff>171077</xdr:colOff>
      <xdr:row>2</xdr:row>
      <xdr:rowOff>64022</xdr:rowOff>
    </xdr:from>
    <xdr:to>
      <xdr:col>5</xdr:col>
      <xdr:colOff>799321</xdr:colOff>
      <xdr:row>3</xdr:row>
      <xdr:rowOff>74477</xdr:rowOff>
    </xdr:to>
    <xdr:sp macro="" textlink="">
      <xdr:nvSpPr>
        <xdr:cNvPr id="26" name="TextBox 25">
          <a:hlinkClick xmlns:r="http://schemas.openxmlformats.org/officeDocument/2006/relationships" r:id="rId7"/>
          <a:extLst>
            <a:ext uri="{FF2B5EF4-FFF2-40B4-BE49-F238E27FC236}">
              <a16:creationId xmlns:a16="http://schemas.microsoft.com/office/drawing/2014/main" id="{00000000-0008-0000-0400-00001A000000}"/>
            </a:ext>
          </a:extLst>
        </xdr:cNvPr>
        <xdr:cNvSpPr txBox="1"/>
      </xdr:nvSpPr>
      <xdr:spPr>
        <a:xfrm>
          <a:off x="5366965" y="383110"/>
          <a:ext cx="599669" cy="162855"/>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7</xdr:col>
      <xdr:colOff>24315</xdr:colOff>
      <xdr:row>6</xdr:row>
      <xdr:rowOff>55989</xdr:rowOff>
    </xdr:from>
    <xdr:to>
      <xdr:col>12</xdr:col>
      <xdr:colOff>88442</xdr:colOff>
      <xdr:row>15</xdr:row>
      <xdr:rowOff>90444</xdr:rowOff>
    </xdr:to>
    <xdr:pic>
      <xdr:nvPicPr>
        <xdr:cNvPr id="4" name="Picture 3">
          <a:extLst>
            <a:ext uri="{FF2B5EF4-FFF2-40B4-BE49-F238E27FC236}">
              <a16:creationId xmlns:a16="http://schemas.microsoft.com/office/drawing/2014/main" id="{D26FC29A-25BE-F21C-23EC-2622936194D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9532750" y="1207272"/>
          <a:ext cx="3559388" cy="2295607"/>
        </a:xfrm>
        <a:prstGeom prst="rect">
          <a:avLst/>
        </a:prstGeom>
      </xdr:spPr>
    </xdr:pic>
    <xdr:clientData/>
  </xdr:twoCellAnchor>
  <xdr:twoCellAnchor editAs="oneCell">
    <xdr:from>
      <xdr:col>7</xdr:col>
      <xdr:colOff>40739</xdr:colOff>
      <xdr:row>16</xdr:row>
      <xdr:rowOff>177165</xdr:rowOff>
    </xdr:from>
    <xdr:to>
      <xdr:col>12</xdr:col>
      <xdr:colOff>345032</xdr:colOff>
      <xdr:row>31</xdr:row>
      <xdr:rowOff>114300</xdr:rowOff>
    </xdr:to>
    <xdr:pic>
      <xdr:nvPicPr>
        <xdr:cNvPr id="7" name="Picture 6">
          <a:extLst>
            <a:ext uri="{FF2B5EF4-FFF2-40B4-BE49-F238E27FC236}">
              <a16:creationId xmlns:a16="http://schemas.microsoft.com/office/drawing/2014/main" id="{7F780F51-8F31-3FA2-3458-1195C8DC5C6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a:off x="9241889" y="3596640"/>
          <a:ext cx="3714243" cy="2470785"/>
        </a:xfrm>
        <a:prstGeom prst="rect">
          <a:avLst/>
        </a:prstGeom>
      </xdr:spPr>
    </xdr:pic>
    <xdr:clientData/>
  </xdr:twoCellAnchor>
  <xdr:twoCellAnchor editAs="oneCell">
    <xdr:from>
      <xdr:col>6</xdr:col>
      <xdr:colOff>234515</xdr:colOff>
      <xdr:row>138</xdr:row>
      <xdr:rowOff>19092</xdr:rowOff>
    </xdr:from>
    <xdr:to>
      <xdr:col>10</xdr:col>
      <xdr:colOff>57150</xdr:colOff>
      <xdr:row>149</xdr:row>
      <xdr:rowOff>157417</xdr:rowOff>
    </xdr:to>
    <xdr:pic>
      <xdr:nvPicPr>
        <xdr:cNvPr id="31" name="Picture 30">
          <a:extLst>
            <a:ext uri="{FF2B5EF4-FFF2-40B4-BE49-F238E27FC236}">
              <a16:creationId xmlns:a16="http://schemas.microsoft.com/office/drawing/2014/main" id="{32C96D09-A750-F56B-F720-5DBBB738CD0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a:off x="9140390" y="24364992"/>
          <a:ext cx="2270560" cy="2325790"/>
        </a:xfrm>
        <a:prstGeom prst="rect">
          <a:avLst/>
        </a:prstGeom>
      </xdr:spPr>
    </xdr:pic>
    <xdr:clientData/>
  </xdr:twoCellAnchor>
  <xdr:twoCellAnchor editAs="oneCell">
    <xdr:from>
      <xdr:col>6</xdr:col>
      <xdr:colOff>258088</xdr:colOff>
      <xdr:row>76</xdr:row>
      <xdr:rowOff>2333</xdr:rowOff>
    </xdr:from>
    <xdr:to>
      <xdr:col>12</xdr:col>
      <xdr:colOff>99326</xdr:colOff>
      <xdr:row>89</xdr:row>
      <xdr:rowOff>57150</xdr:rowOff>
    </xdr:to>
    <xdr:pic>
      <xdr:nvPicPr>
        <xdr:cNvPr id="40" name="Picture 39">
          <a:extLst>
            <a:ext uri="{FF2B5EF4-FFF2-40B4-BE49-F238E27FC236}">
              <a16:creationId xmlns:a16="http://schemas.microsoft.com/office/drawing/2014/main" id="{A72CBBF7-967E-8695-70EA-334B091CE46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xdr:blipFill>
      <xdr:spPr>
        <a:xfrm>
          <a:off x="9163963" y="13756433"/>
          <a:ext cx="3546463" cy="2236042"/>
        </a:xfrm>
        <a:prstGeom prst="rect">
          <a:avLst/>
        </a:prstGeom>
      </xdr:spPr>
    </xdr:pic>
    <xdr:clientData/>
  </xdr:twoCellAnchor>
  <xdr:twoCellAnchor editAs="oneCell">
    <xdr:from>
      <xdr:col>12</xdr:col>
      <xdr:colOff>454923</xdr:colOff>
      <xdr:row>16</xdr:row>
      <xdr:rowOff>182531</xdr:rowOff>
    </xdr:from>
    <xdr:to>
      <xdr:col>16</xdr:col>
      <xdr:colOff>72474</xdr:colOff>
      <xdr:row>31</xdr:row>
      <xdr:rowOff>123825</xdr:rowOff>
    </xdr:to>
    <xdr:pic>
      <xdr:nvPicPr>
        <xdr:cNvPr id="3" name="Picture 2">
          <a:extLst>
            <a:ext uri="{FF2B5EF4-FFF2-40B4-BE49-F238E27FC236}">
              <a16:creationId xmlns:a16="http://schemas.microsoft.com/office/drawing/2014/main" id="{D48C886E-B2F9-1FAF-72D1-72EAF2F21A11}"/>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xdr:blipFill>
      <xdr:spPr>
        <a:xfrm>
          <a:off x="13066023" y="3602006"/>
          <a:ext cx="2398851" cy="247494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856599</xdr:colOff>
      <xdr:row>2</xdr:row>
      <xdr:rowOff>76211</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4800" y="171450"/>
          <a:ext cx="860409" cy="228611"/>
        </a:xfrm>
        <a:prstGeom prst="rect">
          <a:avLst/>
        </a:prstGeom>
      </xdr:spPr>
    </xdr:pic>
    <xdr:clientData/>
  </xdr:twoCellAnchor>
  <xdr:twoCellAnchor>
    <xdr:from>
      <xdr:col>5</xdr:col>
      <xdr:colOff>171077</xdr:colOff>
      <xdr:row>2</xdr:row>
      <xdr:rowOff>64022</xdr:rowOff>
    </xdr:from>
    <xdr:to>
      <xdr:col>5</xdr:col>
      <xdr:colOff>799321</xdr:colOff>
      <xdr:row>3</xdr:row>
      <xdr:rowOff>74477</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600-000004000000}"/>
            </a:ext>
          </a:extLst>
        </xdr:cNvPr>
        <xdr:cNvSpPr txBox="1"/>
      </xdr:nvSpPr>
      <xdr:spPr>
        <a:xfrm>
          <a:off x="7681540" y="383110"/>
          <a:ext cx="599669" cy="162855"/>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856599</xdr:colOff>
      <xdr:row>2</xdr:row>
      <xdr:rowOff>76211</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4800" y="171450"/>
          <a:ext cx="860409" cy="228611"/>
        </a:xfrm>
        <a:prstGeom prst="rect">
          <a:avLst/>
        </a:prstGeom>
      </xdr:spPr>
    </xdr:pic>
    <xdr:clientData/>
  </xdr:twoCellAnchor>
  <xdr:twoCellAnchor>
    <xdr:from>
      <xdr:col>5</xdr:col>
      <xdr:colOff>210355</xdr:colOff>
      <xdr:row>2</xdr:row>
      <xdr:rowOff>55739</xdr:rowOff>
    </xdr:from>
    <xdr:to>
      <xdr:col>5</xdr:col>
      <xdr:colOff>821843</xdr:colOff>
      <xdr:row>3</xdr:row>
      <xdr:rowOff>56669</xdr:rowOff>
    </xdr:to>
    <xdr:sp macro="" textlink="">
      <xdr:nvSpPr>
        <xdr:cNvPr id="8" name="TextBox 7">
          <a:hlinkClick xmlns:r="http://schemas.openxmlformats.org/officeDocument/2006/relationships" r:id="rId2"/>
          <a:extLst>
            <a:ext uri="{FF2B5EF4-FFF2-40B4-BE49-F238E27FC236}">
              <a16:creationId xmlns:a16="http://schemas.microsoft.com/office/drawing/2014/main" id="{00000000-0008-0000-0700-000008000000}"/>
            </a:ext>
          </a:extLst>
        </xdr:cNvPr>
        <xdr:cNvSpPr txBox="1"/>
      </xdr:nvSpPr>
      <xdr:spPr>
        <a:xfrm>
          <a:off x="7325530" y="379589"/>
          <a:ext cx="611488" cy="162855"/>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533401</xdr:colOff>
      <xdr:row>69</xdr:row>
      <xdr:rowOff>266699</xdr:rowOff>
    </xdr:from>
    <xdr:to>
      <xdr:col>11</xdr:col>
      <xdr:colOff>250880</xdr:colOff>
      <xdr:row>85</xdr:row>
      <xdr:rowOff>19049</xdr:rowOff>
    </xdr:to>
    <xdr:pic>
      <xdr:nvPicPr>
        <xdr:cNvPr id="4" name="Picture 3">
          <a:extLst>
            <a:ext uri="{FF2B5EF4-FFF2-40B4-BE49-F238E27FC236}">
              <a16:creationId xmlns:a16="http://schemas.microsoft.com/office/drawing/2014/main" id="{72282CEA-AA2E-4355-8F97-3A88988B2C34}"/>
            </a:ext>
          </a:extLst>
        </xdr:cNvPr>
        <xdr:cNvPicPr>
          <a:picLocks noChangeAspect="1"/>
        </xdr:cNvPicPr>
      </xdr:nvPicPr>
      <xdr:blipFill>
        <a:blip xmlns:r="http://schemas.openxmlformats.org/officeDocument/2006/relationships" r:embed="rId1"/>
        <a:stretch>
          <a:fillRect/>
        </a:stretch>
      </xdr:blipFill>
      <xdr:spPr>
        <a:xfrm>
          <a:off x="8143876" y="13011149"/>
          <a:ext cx="2860729" cy="2600325"/>
        </a:xfrm>
        <a:prstGeom prst="rect">
          <a:avLst/>
        </a:prstGeom>
      </xdr:spPr>
    </xdr:pic>
    <xdr:clientData/>
  </xdr:twoCellAnchor>
  <xdr:twoCellAnchor editAs="oneCell">
    <xdr:from>
      <xdr:col>1</xdr:col>
      <xdr:colOff>0</xdr:colOff>
      <xdr:row>1</xdr:row>
      <xdr:rowOff>0</xdr:rowOff>
    </xdr:from>
    <xdr:to>
      <xdr:col>1</xdr:col>
      <xdr:colOff>860409</xdr:colOff>
      <xdr:row>2</xdr:row>
      <xdr:rowOff>76211</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5275" y="161925"/>
          <a:ext cx="860409" cy="238136"/>
        </a:xfrm>
        <a:prstGeom prst="rect">
          <a:avLst/>
        </a:prstGeom>
      </xdr:spPr>
    </xdr:pic>
    <xdr:clientData/>
  </xdr:twoCellAnchor>
  <xdr:twoCellAnchor>
    <xdr:from>
      <xdr:col>5</xdr:col>
      <xdr:colOff>198655</xdr:colOff>
      <xdr:row>2</xdr:row>
      <xdr:rowOff>55739</xdr:rowOff>
    </xdr:from>
    <xdr:to>
      <xdr:col>5</xdr:col>
      <xdr:colOff>804095</xdr:colOff>
      <xdr:row>3</xdr:row>
      <xdr:rowOff>66194</xdr:rowOff>
    </xdr:to>
    <xdr:sp macro="" textlink="">
      <xdr:nvSpPr>
        <xdr:cNvPr id="3" name="TextBox 2">
          <a:hlinkClick xmlns:r="http://schemas.openxmlformats.org/officeDocument/2006/relationships" r:id="rId3"/>
          <a:extLst>
            <a:ext uri="{FF2B5EF4-FFF2-40B4-BE49-F238E27FC236}">
              <a16:creationId xmlns:a16="http://schemas.microsoft.com/office/drawing/2014/main" id="{00000000-0008-0000-0800-000003000000}"/>
            </a:ext>
          </a:extLst>
        </xdr:cNvPr>
        <xdr:cNvSpPr txBox="1"/>
      </xdr:nvSpPr>
      <xdr:spPr>
        <a:xfrm>
          <a:off x="6113680" y="379589"/>
          <a:ext cx="605440" cy="17238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6</xdr:col>
      <xdr:colOff>298826</xdr:colOff>
      <xdr:row>29</xdr:row>
      <xdr:rowOff>4135</xdr:rowOff>
    </xdr:from>
    <xdr:to>
      <xdr:col>10</xdr:col>
      <xdr:colOff>45395</xdr:colOff>
      <xdr:row>42</xdr:row>
      <xdr:rowOff>257175</xdr:rowOff>
    </xdr:to>
    <xdr:pic>
      <xdr:nvPicPr>
        <xdr:cNvPr id="10" name="Picture 9">
          <a:extLst>
            <a:ext uri="{FF2B5EF4-FFF2-40B4-BE49-F238E27FC236}">
              <a16:creationId xmlns:a16="http://schemas.microsoft.com/office/drawing/2014/main" id="{945F74E3-3450-78EE-3E1D-20AED9AB6FB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7909301" y="5633410"/>
          <a:ext cx="2261169" cy="2519990"/>
        </a:xfrm>
        <a:prstGeom prst="rect">
          <a:avLst/>
        </a:prstGeom>
      </xdr:spPr>
    </xdr:pic>
    <xdr:clientData/>
  </xdr:twoCellAnchor>
  <xdr:twoCellAnchor editAs="oneCell">
    <xdr:from>
      <xdr:col>6</xdr:col>
      <xdr:colOff>316064</xdr:colOff>
      <xdr:row>14</xdr:row>
      <xdr:rowOff>28291</xdr:rowOff>
    </xdr:from>
    <xdr:to>
      <xdr:col>10</xdr:col>
      <xdr:colOff>380999</xdr:colOff>
      <xdr:row>25</xdr:row>
      <xdr:rowOff>15601</xdr:rowOff>
    </xdr:to>
    <xdr:pic>
      <xdr:nvPicPr>
        <xdr:cNvPr id="12" name="Picture 11">
          <a:extLst>
            <a:ext uri="{FF2B5EF4-FFF2-40B4-BE49-F238E27FC236}">
              <a16:creationId xmlns:a16="http://schemas.microsoft.com/office/drawing/2014/main" id="{850BED37-8E5C-6C4A-F7B3-C51A0D9E912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t="5824" b="5824"/>
        <a:stretch/>
      </xdr:blipFill>
      <xdr:spPr>
        <a:xfrm>
          <a:off x="7926539" y="2809591"/>
          <a:ext cx="2579535" cy="20351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856599</xdr:colOff>
      <xdr:row>2</xdr:row>
      <xdr:rowOff>76211</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4800" y="171450"/>
          <a:ext cx="860409" cy="228611"/>
        </a:xfrm>
        <a:prstGeom prst="rect">
          <a:avLst/>
        </a:prstGeom>
      </xdr:spPr>
    </xdr:pic>
    <xdr:clientData/>
  </xdr:twoCellAnchor>
  <xdr:twoCellAnchor>
    <xdr:from>
      <xdr:col>5</xdr:col>
      <xdr:colOff>213632</xdr:colOff>
      <xdr:row>2</xdr:row>
      <xdr:rowOff>65264</xdr:rowOff>
    </xdr:from>
    <xdr:to>
      <xdr:col>5</xdr:col>
      <xdr:colOff>816714</xdr:colOff>
      <xdr:row>3</xdr:row>
      <xdr:rowOff>75719</xdr:rowOff>
    </xdr:to>
    <xdr:sp macro="" textlink="">
      <xdr:nvSpPr>
        <xdr:cNvPr id="7" name="TextBox 6">
          <a:hlinkClick xmlns:r="http://schemas.openxmlformats.org/officeDocument/2006/relationships" r:id="rId2"/>
          <a:extLst>
            <a:ext uri="{FF2B5EF4-FFF2-40B4-BE49-F238E27FC236}">
              <a16:creationId xmlns:a16="http://schemas.microsoft.com/office/drawing/2014/main" id="{00000000-0008-0000-0900-000007000000}"/>
            </a:ext>
          </a:extLst>
        </xdr:cNvPr>
        <xdr:cNvSpPr txBox="1"/>
      </xdr:nvSpPr>
      <xdr:spPr>
        <a:xfrm>
          <a:off x="5728607" y="389114"/>
          <a:ext cx="603082" cy="17238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6</xdr:col>
      <xdr:colOff>416541</xdr:colOff>
      <xdr:row>23</xdr:row>
      <xdr:rowOff>191910</xdr:rowOff>
    </xdr:from>
    <xdr:to>
      <xdr:col>13</xdr:col>
      <xdr:colOff>109518</xdr:colOff>
      <xdr:row>35</xdr:row>
      <xdr:rowOff>39510</xdr:rowOff>
    </xdr:to>
    <xdr:pic>
      <xdr:nvPicPr>
        <xdr:cNvPr id="10" name="Picture 9">
          <a:extLst>
            <a:ext uri="{FF2B5EF4-FFF2-40B4-BE49-F238E27FC236}">
              <a16:creationId xmlns:a16="http://schemas.microsoft.com/office/drawing/2014/main" id="{DCDCBE63-EEB9-1E1D-ABE6-E589BB15AE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8143221" y="4451490"/>
          <a:ext cx="4295457" cy="1897380"/>
        </a:xfrm>
        <a:prstGeom prst="rect">
          <a:avLst/>
        </a:prstGeom>
      </xdr:spPr>
    </xdr:pic>
    <xdr:clientData/>
  </xdr:twoCellAnchor>
  <xdr:twoCellAnchor editAs="oneCell">
    <xdr:from>
      <xdr:col>6</xdr:col>
      <xdr:colOff>428664</xdr:colOff>
      <xdr:row>8</xdr:row>
      <xdr:rowOff>216180</xdr:rowOff>
    </xdr:from>
    <xdr:to>
      <xdr:col>16</xdr:col>
      <xdr:colOff>624090</xdr:colOff>
      <xdr:row>19</xdr:row>
      <xdr:rowOff>228880</xdr:rowOff>
    </xdr:to>
    <xdr:pic>
      <xdr:nvPicPr>
        <xdr:cNvPr id="14" name="Picture 13">
          <a:extLst>
            <a:ext uri="{FF2B5EF4-FFF2-40B4-BE49-F238E27FC236}">
              <a16:creationId xmlns:a16="http://schemas.microsoft.com/office/drawing/2014/main" id="{F47951E2-C8EC-0831-4801-227DCCE4809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8155344" y="1877340"/>
          <a:ext cx="6750531" cy="1910080"/>
        </a:xfrm>
        <a:prstGeom prst="rect">
          <a:avLst/>
        </a:prstGeom>
      </xdr:spPr>
    </xdr:pic>
    <xdr:clientData/>
  </xdr:twoCellAnchor>
  <xdr:twoCellAnchor editAs="oneCell">
    <xdr:from>
      <xdr:col>10</xdr:col>
      <xdr:colOff>258668</xdr:colOff>
      <xdr:row>37</xdr:row>
      <xdr:rowOff>132080</xdr:rowOff>
    </xdr:from>
    <xdr:to>
      <xdr:col>13</xdr:col>
      <xdr:colOff>566832</xdr:colOff>
      <xdr:row>48</xdr:row>
      <xdr:rowOff>157480</xdr:rowOff>
    </xdr:to>
    <xdr:pic>
      <xdr:nvPicPr>
        <xdr:cNvPr id="4" name="Picture 3">
          <a:extLst>
            <a:ext uri="{FF2B5EF4-FFF2-40B4-BE49-F238E27FC236}">
              <a16:creationId xmlns:a16="http://schemas.microsoft.com/office/drawing/2014/main" id="{AF37409C-6C70-1F63-5D59-D3E029B7D7E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10644728" y="6769100"/>
          <a:ext cx="2251264" cy="1938020"/>
        </a:xfrm>
        <a:prstGeom prst="rect">
          <a:avLst/>
        </a:prstGeom>
      </xdr:spPr>
    </xdr:pic>
    <xdr:clientData/>
  </xdr:twoCellAnchor>
  <xdr:twoCellAnchor editAs="oneCell">
    <xdr:from>
      <xdr:col>6</xdr:col>
      <xdr:colOff>426308</xdr:colOff>
      <xdr:row>37</xdr:row>
      <xdr:rowOff>124460</xdr:rowOff>
    </xdr:from>
    <xdr:to>
      <xdr:col>10</xdr:col>
      <xdr:colOff>18192</xdr:colOff>
      <xdr:row>48</xdr:row>
      <xdr:rowOff>149860</xdr:rowOff>
    </xdr:to>
    <xdr:pic>
      <xdr:nvPicPr>
        <xdr:cNvPr id="6" name="Picture 5">
          <a:extLst>
            <a:ext uri="{FF2B5EF4-FFF2-40B4-BE49-F238E27FC236}">
              <a16:creationId xmlns:a16="http://schemas.microsoft.com/office/drawing/2014/main" id="{F4D420FC-0190-1007-F562-E27ACE52FD0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8152988" y="6761480"/>
          <a:ext cx="2251264" cy="193802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856599</xdr:colOff>
      <xdr:row>2</xdr:row>
      <xdr:rowOff>76211</xdr:rowOff>
    </xdr:to>
    <xdr:pic>
      <xdr:nvPicPr>
        <xdr:cNvPr id="6" name="Picture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5275" y="161925"/>
          <a:ext cx="860409" cy="238136"/>
        </a:xfrm>
        <a:prstGeom prst="rect">
          <a:avLst/>
        </a:prstGeom>
      </xdr:spPr>
    </xdr:pic>
    <xdr:clientData/>
  </xdr:twoCellAnchor>
  <xdr:twoCellAnchor>
    <xdr:from>
      <xdr:col>5</xdr:col>
      <xdr:colOff>504825</xdr:colOff>
      <xdr:row>2</xdr:row>
      <xdr:rowOff>38100</xdr:rowOff>
    </xdr:from>
    <xdr:to>
      <xdr:col>6</xdr:col>
      <xdr:colOff>279232</xdr:colOff>
      <xdr:row>3</xdr:row>
      <xdr:rowOff>48555</xdr:rowOff>
    </xdr:to>
    <xdr:sp macro="" textlink="">
      <xdr:nvSpPr>
        <xdr:cNvPr id="9" name="TextBox 8">
          <a:hlinkClick xmlns:r="http://schemas.openxmlformats.org/officeDocument/2006/relationships" r:id="rId2"/>
          <a:extLst>
            <a:ext uri="{FF2B5EF4-FFF2-40B4-BE49-F238E27FC236}">
              <a16:creationId xmlns:a16="http://schemas.microsoft.com/office/drawing/2014/main" id="{A74BED7F-4ACB-48BF-AE43-5C6A2B51D1A1}"/>
            </a:ext>
          </a:extLst>
        </xdr:cNvPr>
        <xdr:cNvSpPr txBox="1"/>
      </xdr:nvSpPr>
      <xdr:spPr>
        <a:xfrm>
          <a:off x="7153275" y="361950"/>
          <a:ext cx="603082" cy="17238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860409</xdr:colOff>
      <xdr:row>2</xdr:row>
      <xdr:rowOff>76211</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4800" y="171450"/>
          <a:ext cx="860409" cy="228611"/>
        </a:xfrm>
        <a:prstGeom prst="rect">
          <a:avLst/>
        </a:prstGeom>
      </xdr:spPr>
    </xdr:pic>
    <xdr:clientData/>
  </xdr:twoCellAnchor>
  <xdr:twoCellAnchor>
    <xdr:from>
      <xdr:col>5</xdr:col>
      <xdr:colOff>26376</xdr:colOff>
      <xdr:row>2</xdr:row>
      <xdr:rowOff>70393</xdr:rowOff>
    </xdr:from>
    <xdr:to>
      <xdr:col>5</xdr:col>
      <xdr:colOff>821843</xdr:colOff>
      <xdr:row>3</xdr:row>
      <xdr:rowOff>80848</xdr:rowOff>
    </xdr:to>
    <xdr:sp macro="" textlink="">
      <xdr:nvSpPr>
        <xdr:cNvPr id="3" name="TextBox 2">
          <a:hlinkClick xmlns:r="http://schemas.openxmlformats.org/officeDocument/2006/relationships" r:id="rId2"/>
          <a:extLst>
            <a:ext uri="{FF2B5EF4-FFF2-40B4-BE49-F238E27FC236}">
              <a16:creationId xmlns:a16="http://schemas.microsoft.com/office/drawing/2014/main" id="{00000000-0008-0000-0B00-000003000000}"/>
            </a:ext>
          </a:extLst>
        </xdr:cNvPr>
        <xdr:cNvSpPr txBox="1"/>
      </xdr:nvSpPr>
      <xdr:spPr>
        <a:xfrm>
          <a:off x="6063761" y="392778"/>
          <a:ext cx="795467" cy="17164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theme/theme1.xml><?xml version="1.0" encoding="utf-8"?>
<a:theme xmlns:a="http://schemas.openxmlformats.org/drawingml/2006/main" name="VODAFONE">
  <a:themeElements>
    <a:clrScheme name="VODAFONE">
      <a:dk1>
        <a:sysClr val="windowText" lastClr="000000"/>
      </a:dk1>
      <a:lt1>
        <a:sysClr val="window" lastClr="FFFFFF"/>
      </a:lt1>
      <a:dk2>
        <a:srgbClr val="4A4D4E"/>
      </a:dk2>
      <a:lt2>
        <a:srgbClr val="F2F2F2"/>
      </a:lt2>
      <a:accent1>
        <a:srgbClr val="E60000"/>
      </a:accent1>
      <a:accent2>
        <a:srgbClr val="6F9F00"/>
      </a:accent2>
      <a:accent3>
        <a:srgbClr val="5E2750"/>
      </a:accent3>
      <a:accent4>
        <a:srgbClr val="007C92"/>
      </a:accent4>
      <a:accent5>
        <a:srgbClr val="EB9700"/>
      </a:accent5>
      <a:accent6>
        <a:srgbClr val="E60000"/>
      </a:accent6>
      <a:hlink>
        <a:srgbClr val="000000"/>
      </a:hlink>
      <a:folHlink>
        <a:srgbClr val="000000"/>
      </a:folHlink>
    </a:clrScheme>
    <a:fontScheme name="VODAFONE ESG">
      <a:majorFont>
        <a:latin typeface="Vodafone Rg"/>
        <a:ea typeface=""/>
        <a:cs typeface=""/>
      </a:majorFont>
      <a:minorFont>
        <a:latin typeface="Vodafone L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xDef>
      <a:spPr>
        <a:solidFill>
          <a:schemeClr val="lt1"/>
        </a:solidFill>
        <a:ln w="9525" cmpd="sng">
          <a:noFill/>
        </a:ln>
      </a:spPr>
      <a:bodyPr vertOverflow="clip" horzOverflow="clip" wrap="square" lIns="0" tIns="0" rIns="0" bIns="0" rtlCol="0" anchor="t"/>
      <a:lstStyle>
        <a:defPPr>
          <a:defRPr sz="950">
            <a:latin typeface="+mn-lt"/>
          </a:defRPr>
        </a:defPPr>
      </a:lstStyle>
      <a:style>
        <a:lnRef idx="0">
          <a:scrgbClr r="0" g="0" b="0"/>
        </a:lnRef>
        <a:fillRef idx="0">
          <a:scrgbClr r="0" g="0" b="0"/>
        </a:fillRef>
        <a:effectRef idx="0">
          <a:scrgbClr r="0" g="0" b="0"/>
        </a:effectRef>
        <a:fontRef idx="minor">
          <a:schemeClr val="dk1"/>
        </a:fontRef>
      </a:style>
    </a:tx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hyperlink" Target="vodafone.com/board" TargetMode="External"/><Relationship Id="rId2" Type="http://schemas.openxmlformats.org/officeDocument/2006/relationships/hyperlink" Target="https://investors.vodafone.com/sites/vodafone-ir/files/vodafone/annual-report/vodafone-annual-report-2020.pdf" TargetMode="External"/><Relationship Id="rId1" Type="http://schemas.openxmlformats.org/officeDocument/2006/relationships/hyperlink" Target="https://listingcenter.nasdaq.com/assets/Board%20Diversity%20Disclosure%20Matrix.pdf" TargetMode="External"/><Relationship Id="rId5" Type="http://schemas.openxmlformats.org/officeDocument/2006/relationships/drawing" Target="../drawings/drawing10.xml"/><Relationship Id="rId4"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www.vodafone.com/fair-pay" TargetMode="External"/><Relationship Id="rId1" Type="http://schemas.openxmlformats.org/officeDocument/2006/relationships/hyperlink" Target="https://investors.vodafone.com/sites/vodafone-ir/files/vodafone/annual-report/vodafone-annual-report-2020.pdf" TargetMode="External"/><Relationship Id="rId4"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vodafone.com/ar2022" TargetMode="External"/><Relationship Id="rId2" Type="http://schemas.openxmlformats.org/officeDocument/2006/relationships/hyperlink" Target="https://investors.vodafone.com/sasb" TargetMode="External"/><Relationship Id="rId1" Type="http://schemas.openxmlformats.org/officeDocument/2006/relationships/hyperlink" Target="https://investors.vodafone.com/esg/reporting/tcfd"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20.bin"/><Relationship Id="rId1" Type="http://schemas.openxmlformats.org/officeDocument/2006/relationships/hyperlink" Target="https://investors.vodafone.com/reports-information/results-reports-presentations" TargetMode="External"/></Relationships>
</file>

<file path=xl/worksheets/_rels/sheet21.xml.rels><?xml version="1.0" encoding="UTF-8" standalone="yes"?>
<Relationships xmlns="http://schemas.openxmlformats.org/package/2006/relationships"><Relationship Id="rId8" Type="http://schemas.openxmlformats.org/officeDocument/2006/relationships/hyperlink" Target="https://www.vodafone.com/news/inclusion/vodafone-refugee-response-ukraine-crisis" TargetMode="External"/><Relationship Id="rId3" Type="http://schemas.openxmlformats.org/officeDocument/2006/relationships/hyperlink" Target="https://vodafone.com/sustainable-business/operating-responsibly/human-rights" TargetMode="External"/><Relationship Id="rId7" Type="http://schemas.openxmlformats.org/officeDocument/2006/relationships/hyperlink" Target="https://www.vodafone.com/covid19" TargetMode="External"/><Relationship Id="rId2" Type="http://schemas.openxmlformats.org/officeDocument/2006/relationships/hyperlink" Target="https://www.vodafone.com/about-vodafone/who-we-are/people-and-culture/code-of-conduct" TargetMode="External"/><Relationship Id="rId1" Type="http://schemas.openxmlformats.org/officeDocument/2006/relationships/hyperlink" Target="https://investors.vodafone.com/reports-information/results-reports-presentations" TargetMode="External"/><Relationship Id="rId6" Type="http://schemas.openxmlformats.org/officeDocument/2006/relationships/hyperlink" Target="https://vodafone.com/sustainable-business/our-contribution-to-un-sdgs" TargetMode="External"/><Relationship Id="rId11" Type="http://schemas.openxmlformats.org/officeDocument/2006/relationships/drawing" Target="../drawings/drawing17.xml"/><Relationship Id="rId5" Type="http://schemas.openxmlformats.org/officeDocument/2006/relationships/hyperlink" Target="https://vodafone.com/about-vodafone/who-we-are/people-and-culture/workplace-safety/our-approach-to-safety" TargetMode="External"/><Relationship Id="rId10" Type="http://schemas.openxmlformats.org/officeDocument/2006/relationships/printerSettings" Target="../printerSettings/printerSettings21.bin"/><Relationship Id="rId4" Type="http://schemas.openxmlformats.org/officeDocument/2006/relationships/hyperlink" Target="https://vodafone.com/about-vodafone/how-we-operate/suppliers/becoming-a-supplier/supplier-ethics" TargetMode="External"/><Relationship Id="rId9" Type="http://schemas.openxmlformats.org/officeDocument/2006/relationships/hyperlink" Target="../AppData/Local/Microsoft/Windows/INetCache/Content.Outlook/2DQIHPYJ/Vodafone.com/modern-slavery-statement"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D4"/>
  <sheetViews>
    <sheetView tabSelected="1" zoomScaleNormal="100" zoomScaleSheetLayoutView="78" workbookViewId="0"/>
  </sheetViews>
  <sheetFormatPr defaultColWidth="9.42578125" defaultRowHeight="12.75"/>
  <cols>
    <col min="1" max="1" width="4.42578125" style="483" customWidth="1"/>
    <col min="2" max="3" width="9.42578125" style="483"/>
    <col min="4" max="4" width="15.42578125" style="483" customWidth="1"/>
    <col min="5" max="12" width="9.42578125" style="483"/>
    <col min="13" max="13" width="4.42578125" style="483" customWidth="1"/>
    <col min="14" max="16384" width="9.42578125" style="483"/>
  </cols>
  <sheetData>
    <row r="1" spans="2:4" ht="13.15" customHeight="1"/>
    <row r="3" spans="2:4" ht="20.25">
      <c r="B3" s="493"/>
      <c r="C3" s="493"/>
      <c r="D3" s="493"/>
    </row>
    <row r="4" spans="2:4" ht="19.5">
      <c r="B4" s="484"/>
    </row>
  </sheetData>
  <sheetProtection algorithmName="SHA-512" hashValue="Tq6ymRJolfoyHpHk2FVrppk/GmKZc8EQHb2yM1uboSiSQ5DSAuXt70n7g8RwmCiE8uqUYnNst6oVKTG+p2pVVQ==" saltValue="w1e2oHor7ivk8LtXxkjdqw==" spinCount="100000" sheet="1" objects="1" scenarios="1"/>
  <mergeCells count="1">
    <mergeCell ref="B3:D3"/>
  </mergeCells>
  <pageMargins left="0.7" right="0.7" top="0.75" bottom="0.75" header="0.3" footer="0.3"/>
  <pageSetup paperSize="9" orientation="portrait" horizontalDpi="1200" verticalDpi="1200" r:id="rId1"/>
  <headerFooter>
    <oddFooter>&amp;L&amp;1#&amp;"Calibri"&amp;7&amp;K000000C2 General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1:P98"/>
  <sheetViews>
    <sheetView zoomScaleNormal="100" workbookViewId="0"/>
  </sheetViews>
  <sheetFormatPr defaultColWidth="9.42578125" defaultRowHeight="12.75"/>
  <cols>
    <col min="1" max="1" width="4.42578125" customWidth="1"/>
    <col min="2" max="2" width="58" customWidth="1"/>
    <col min="3" max="6" width="12.42578125" customWidth="1"/>
    <col min="7" max="7" width="4.42578125" customWidth="1"/>
    <col min="8" max="11" width="12.42578125" customWidth="1"/>
    <col min="12" max="12" width="4.42578125" customWidth="1"/>
    <col min="13" max="16" width="12.42578125" customWidth="1"/>
  </cols>
  <sheetData>
    <row r="1" spans="2:16" ht="13.15" customHeight="1"/>
    <row r="2" spans="2:16">
      <c r="G2" s="3" t="s">
        <v>0</v>
      </c>
    </row>
    <row r="5" spans="2:16" ht="20.25">
      <c r="B5" s="31" t="s">
        <v>352</v>
      </c>
      <c r="C5" s="133"/>
      <c r="D5" s="133"/>
      <c r="E5" s="133"/>
      <c r="F5" s="133"/>
      <c r="G5" s="133"/>
      <c r="H5" s="133"/>
      <c r="I5" s="133"/>
      <c r="J5" s="133"/>
      <c r="K5" s="133"/>
      <c r="L5" s="133"/>
      <c r="M5" s="133"/>
      <c r="N5" s="133"/>
      <c r="O5" s="133"/>
      <c r="P5" s="133"/>
    </row>
    <row r="6" spans="2:16">
      <c r="B6" s="133"/>
      <c r="C6" s="133"/>
      <c r="D6" s="133"/>
      <c r="E6" s="133"/>
      <c r="F6" s="133"/>
      <c r="G6" s="41"/>
      <c r="H6" s="41"/>
      <c r="I6" s="41"/>
      <c r="J6" s="41"/>
      <c r="K6" s="41"/>
      <c r="L6" s="41"/>
      <c r="M6" s="41"/>
      <c r="N6" s="41"/>
      <c r="O6" s="41"/>
      <c r="P6" s="41"/>
    </row>
    <row r="7" spans="2:16" ht="51" customHeight="1">
      <c r="B7" s="508" t="s">
        <v>353</v>
      </c>
      <c r="C7" s="508"/>
      <c r="D7" s="508"/>
      <c r="E7" s="508"/>
      <c r="F7" s="508"/>
    </row>
    <row r="8" spans="2:16">
      <c r="C8" s="18"/>
      <c r="D8" s="18"/>
      <c r="E8" s="18"/>
      <c r="F8" s="19"/>
    </row>
    <row r="9" spans="2:16" ht="18.75">
      <c r="B9" s="243" t="s">
        <v>354</v>
      </c>
      <c r="C9" s="243"/>
      <c r="D9" s="243"/>
      <c r="E9" s="243"/>
      <c r="F9" s="243"/>
    </row>
    <row r="10" spans="2:16">
      <c r="B10" s="24"/>
      <c r="C10" s="11">
        <v>2019</v>
      </c>
      <c r="D10" s="11">
        <v>2020</v>
      </c>
      <c r="E10" s="11">
        <v>2021</v>
      </c>
      <c r="F10" s="10">
        <v>2022</v>
      </c>
    </row>
    <row r="11" spans="2:16">
      <c r="B11" s="198" t="s">
        <v>355</v>
      </c>
      <c r="C11" s="196"/>
      <c r="D11" s="196"/>
      <c r="E11" s="196"/>
      <c r="F11" s="197"/>
    </row>
    <row r="12" spans="2:16">
      <c r="B12" s="279" t="s">
        <v>291</v>
      </c>
      <c r="C12" s="280" t="s">
        <v>141</v>
      </c>
      <c r="D12" s="281">
        <v>33</v>
      </c>
      <c r="E12" s="281">
        <v>7</v>
      </c>
      <c r="F12" s="282">
        <v>12</v>
      </c>
    </row>
    <row r="13" spans="2:16">
      <c r="B13" s="9" t="s">
        <v>356</v>
      </c>
      <c r="C13" s="57" t="s">
        <v>141</v>
      </c>
      <c r="D13" s="28">
        <v>21</v>
      </c>
      <c r="E13" s="28">
        <v>24</v>
      </c>
      <c r="F13" s="74">
        <v>30</v>
      </c>
    </row>
    <row r="14" spans="2:16">
      <c r="B14" s="283" t="s">
        <v>357</v>
      </c>
      <c r="C14" s="284"/>
      <c r="D14" s="284"/>
      <c r="E14" s="284"/>
      <c r="F14" s="285"/>
      <c r="J14" s="58"/>
    </row>
    <row r="15" spans="2:16" ht="14.25">
      <c r="B15" s="9" t="s">
        <v>358</v>
      </c>
      <c r="C15" s="28">
        <v>64</v>
      </c>
      <c r="D15" s="28">
        <v>33</v>
      </c>
      <c r="E15" s="28">
        <v>7</v>
      </c>
      <c r="F15" s="74">
        <v>12</v>
      </c>
      <c r="J15" s="336"/>
    </row>
    <row r="16" spans="2:16">
      <c r="B16" s="334" t="s">
        <v>359</v>
      </c>
      <c r="C16" s="335" t="s">
        <v>141</v>
      </c>
      <c r="D16" s="335" t="s">
        <v>141</v>
      </c>
      <c r="E16" s="335" t="s">
        <v>141</v>
      </c>
      <c r="F16" s="333">
        <v>103</v>
      </c>
    </row>
    <row r="17" spans="2:8" ht="14.25">
      <c r="B17" s="9" t="s">
        <v>360</v>
      </c>
      <c r="C17" s="29">
        <v>0.62</v>
      </c>
      <c r="D17" s="29">
        <v>0.35</v>
      </c>
      <c r="E17" s="29">
        <v>0.06</v>
      </c>
      <c r="F17" s="71">
        <v>0.11</v>
      </c>
    </row>
    <row r="18" spans="2:8" s="199" customFormat="1">
      <c r="B18" s="283" t="s">
        <v>361</v>
      </c>
      <c r="C18" s="284"/>
      <c r="D18" s="284"/>
      <c r="E18" s="284"/>
      <c r="F18" s="285"/>
    </row>
    <row r="19" spans="2:8">
      <c r="B19" s="9" t="s">
        <v>362</v>
      </c>
      <c r="C19" s="28">
        <v>0</v>
      </c>
      <c r="D19" s="28">
        <v>0</v>
      </c>
      <c r="E19" s="28">
        <v>0</v>
      </c>
      <c r="F19" s="74">
        <v>0</v>
      </c>
    </row>
    <row r="20" spans="2:8">
      <c r="B20" s="9" t="s">
        <v>363</v>
      </c>
      <c r="C20" s="28">
        <v>2</v>
      </c>
      <c r="D20" s="28">
        <v>1</v>
      </c>
      <c r="E20" s="28">
        <v>0</v>
      </c>
      <c r="F20" s="74">
        <v>1</v>
      </c>
    </row>
    <row r="21" spans="2:8">
      <c r="B21" s="9" t="s">
        <v>364</v>
      </c>
      <c r="C21" s="28">
        <v>0</v>
      </c>
      <c r="D21" s="28">
        <v>2</v>
      </c>
      <c r="E21" s="28">
        <v>1</v>
      </c>
      <c r="F21" s="74">
        <v>2</v>
      </c>
    </row>
    <row r="22" spans="2:8" s="199" customFormat="1">
      <c r="B22" s="283" t="s">
        <v>365</v>
      </c>
      <c r="C22" s="284"/>
      <c r="D22" s="284"/>
      <c r="E22" s="284"/>
      <c r="F22" s="285"/>
    </row>
    <row r="23" spans="2:8" ht="14.25">
      <c r="B23" s="337" t="s">
        <v>366</v>
      </c>
      <c r="C23" s="338" t="s">
        <v>141</v>
      </c>
      <c r="D23" s="338">
        <v>3.2000000000000001E-2</v>
      </c>
      <c r="E23" s="338">
        <v>6.6E-3</v>
      </c>
      <c r="F23" s="339">
        <v>0.01</v>
      </c>
    </row>
    <row r="24" spans="2:8" ht="15" thickBot="1">
      <c r="B24" s="8" t="s">
        <v>367</v>
      </c>
      <c r="C24" s="286" t="s">
        <v>141</v>
      </c>
      <c r="D24" s="286" t="s">
        <v>141</v>
      </c>
      <c r="E24" s="286" t="s">
        <v>141</v>
      </c>
      <c r="F24" s="340">
        <v>8.6</v>
      </c>
    </row>
    <row r="25" spans="2:8" ht="11.25" customHeight="1">
      <c r="B25" s="341" t="s">
        <v>368</v>
      </c>
      <c r="C25" s="341"/>
      <c r="D25" s="341"/>
      <c r="E25" s="341"/>
      <c r="F25" s="341"/>
    </row>
    <row r="26" spans="2:8">
      <c r="B26" s="342" t="s">
        <v>369</v>
      </c>
      <c r="C26" s="342"/>
      <c r="D26" s="342"/>
      <c r="E26" s="342"/>
      <c r="F26" s="342"/>
    </row>
    <row r="27" spans="2:8">
      <c r="B27" s="342" t="s">
        <v>370</v>
      </c>
      <c r="C27" s="342"/>
      <c r="D27" s="342"/>
      <c r="E27" s="342"/>
      <c r="F27" s="342"/>
    </row>
    <row r="28" spans="2:8" ht="22.5" customHeight="1">
      <c r="B28" s="519" t="s">
        <v>371</v>
      </c>
      <c r="C28" s="519"/>
      <c r="D28" s="519"/>
      <c r="E28" s="519"/>
      <c r="F28" s="519"/>
    </row>
    <row r="29" spans="2:8" ht="12.75" customHeight="1">
      <c r="B29" s="343" t="s">
        <v>372</v>
      </c>
      <c r="C29" s="118"/>
      <c r="D29" s="118"/>
      <c r="E29" s="118"/>
      <c r="F29" s="118"/>
    </row>
    <row r="30" spans="2:8">
      <c r="B30" s="118"/>
      <c r="C30" s="118"/>
      <c r="D30" s="118"/>
      <c r="E30" s="118"/>
      <c r="F30" s="118"/>
    </row>
    <row r="31" spans="2:8" ht="18.75">
      <c r="B31" s="243" t="s">
        <v>75</v>
      </c>
      <c r="C31" s="243"/>
      <c r="D31" s="243"/>
      <c r="E31" s="243"/>
      <c r="F31" s="243"/>
    </row>
    <row r="32" spans="2:8" ht="27.75">
      <c r="B32" s="24" t="s">
        <v>175</v>
      </c>
      <c r="C32" s="30" t="s">
        <v>373</v>
      </c>
      <c r="D32" s="30" t="s">
        <v>374</v>
      </c>
      <c r="E32" s="30" t="s">
        <v>375</v>
      </c>
      <c r="H32" s="65"/>
    </row>
    <row r="33" spans="2:6">
      <c r="B33" s="9" t="s">
        <v>176</v>
      </c>
      <c r="C33" s="473">
        <f>Headcount!F45</f>
        <v>7.0000000000000001E-3</v>
      </c>
      <c r="D33" s="463" t="s">
        <v>376</v>
      </c>
      <c r="E33" s="463" t="s">
        <v>376</v>
      </c>
    </row>
    <row r="34" spans="2:6">
      <c r="B34" s="9" t="s">
        <v>178</v>
      </c>
      <c r="C34" s="467">
        <f>Headcount!F47</f>
        <v>2.4E-2</v>
      </c>
      <c r="D34" s="468"/>
      <c r="E34" s="463" t="s">
        <v>376</v>
      </c>
    </row>
    <row r="35" spans="2:6">
      <c r="B35" s="9" t="s">
        <v>179</v>
      </c>
      <c r="C35" s="467">
        <f>Headcount!F48</f>
        <v>0.114</v>
      </c>
      <c r="D35" s="468" t="s">
        <v>376</v>
      </c>
      <c r="E35" s="463" t="s">
        <v>376</v>
      </c>
    </row>
    <row r="36" spans="2:6">
      <c r="B36" s="9" t="s">
        <v>182</v>
      </c>
      <c r="C36" s="467">
        <f>Headcount!F51</f>
        <v>2.5000000000000001E-2</v>
      </c>
      <c r="D36" s="468" t="s">
        <v>376</v>
      </c>
      <c r="E36" s="463" t="s">
        <v>376</v>
      </c>
    </row>
    <row r="37" spans="2:6" ht="14.25">
      <c r="B37" s="9" t="s">
        <v>377</v>
      </c>
      <c r="C37" s="467">
        <v>0.13200000000000001</v>
      </c>
      <c r="D37" s="468" t="s">
        <v>376</v>
      </c>
      <c r="E37" s="463"/>
    </row>
    <row r="38" spans="2:6">
      <c r="B38" s="9" t="s">
        <v>185</v>
      </c>
      <c r="C38" s="467">
        <f>Headcount!F54</f>
        <v>1.2E-2</v>
      </c>
      <c r="D38" s="468" t="s">
        <v>376</v>
      </c>
      <c r="E38" s="463" t="s">
        <v>376</v>
      </c>
    </row>
    <row r="39" spans="2:6" ht="14.25">
      <c r="B39" s="9" t="s">
        <v>378</v>
      </c>
      <c r="C39" s="467">
        <f>Headcount!F55</f>
        <v>5.6000000000000001E-2</v>
      </c>
      <c r="D39" s="468" t="s">
        <v>376</v>
      </c>
      <c r="E39" s="463"/>
    </row>
    <row r="40" spans="2:6">
      <c r="B40" s="9" t="s">
        <v>189</v>
      </c>
      <c r="C40" s="467">
        <f>Headcount!F58</f>
        <v>1.4999999999999999E-2</v>
      </c>
      <c r="D40" s="468"/>
      <c r="E40" s="463" t="s">
        <v>376</v>
      </c>
    </row>
    <row r="41" spans="2:6">
      <c r="B41" s="9" t="s">
        <v>190</v>
      </c>
      <c r="C41" s="467">
        <f>Headcount!F59</f>
        <v>7.0000000000000007E-2</v>
      </c>
      <c r="D41" s="468" t="s">
        <v>376</v>
      </c>
      <c r="E41" s="463" t="s">
        <v>376</v>
      </c>
    </row>
    <row r="42" spans="2:6">
      <c r="B42" s="9" t="s">
        <v>191</v>
      </c>
      <c r="C42" s="467">
        <f>Headcount!F59</f>
        <v>7.0000000000000007E-2</v>
      </c>
      <c r="D42" s="468"/>
      <c r="E42" s="463" t="s">
        <v>376</v>
      </c>
    </row>
    <row r="43" spans="2:6">
      <c r="B43" s="9" t="s">
        <v>192</v>
      </c>
      <c r="C43" s="467">
        <f>Headcount!F61</f>
        <v>4.3999999999999997E-2</v>
      </c>
      <c r="D43" s="468"/>
      <c r="E43" s="463" t="s">
        <v>376</v>
      </c>
    </row>
    <row r="44" spans="2:6" ht="13.5" thickBot="1">
      <c r="B44" s="9" t="s">
        <v>195</v>
      </c>
      <c r="C44" s="467">
        <f>Headcount!F64</f>
        <v>9.5000000000000001E-2</v>
      </c>
      <c r="D44" s="486" t="s">
        <v>376</v>
      </c>
      <c r="E44" s="463" t="s">
        <v>376</v>
      </c>
    </row>
    <row r="45" spans="2:6" ht="18">
      <c r="B45" s="472" t="s">
        <v>379</v>
      </c>
      <c r="C45" s="472"/>
      <c r="D45" s="472"/>
      <c r="E45" s="472"/>
    </row>
    <row r="46" spans="2:6" ht="27" customHeight="1">
      <c r="B46" s="520" t="s">
        <v>380</v>
      </c>
      <c r="C46" s="520"/>
      <c r="D46" s="520"/>
      <c r="E46" s="520"/>
      <c r="F46" s="344"/>
    </row>
    <row r="47" spans="2:6" ht="31.9" customHeight="1">
      <c r="B47" s="520" t="s">
        <v>381</v>
      </c>
      <c r="C47" s="520"/>
      <c r="D47" s="520"/>
      <c r="E47" s="520"/>
      <c r="F47" s="344"/>
    </row>
    <row r="48" spans="2:6" ht="13.9" customHeight="1">
      <c r="B48" s="475" t="s">
        <v>382</v>
      </c>
      <c r="C48" s="344"/>
      <c r="D48" s="344"/>
      <c r="E48" s="344"/>
      <c r="F48" s="344"/>
    </row>
    <row r="49" spans="2:16" ht="13.9" customHeight="1">
      <c r="B49" s="344" t="s">
        <v>383</v>
      </c>
      <c r="C49" s="344"/>
      <c r="D49" s="344"/>
      <c r="E49" s="344"/>
      <c r="F49" s="344"/>
    </row>
    <row r="50" spans="2:16">
      <c r="B50" s="16"/>
      <c r="C50" s="15"/>
      <c r="D50" s="15"/>
      <c r="E50" s="15"/>
      <c r="F50" s="15"/>
    </row>
    <row r="51" spans="2:16" ht="18.75">
      <c r="B51" s="243" t="s">
        <v>384</v>
      </c>
      <c r="C51" s="243"/>
      <c r="D51" s="243"/>
      <c r="E51" s="243"/>
      <c r="F51" s="243"/>
    </row>
    <row r="52" spans="2:16">
      <c r="C52" s="518" t="s">
        <v>385</v>
      </c>
      <c r="D52" s="518"/>
      <c r="E52" s="518"/>
      <c r="F52" s="518"/>
      <c r="H52" s="518" t="s">
        <v>386</v>
      </c>
      <c r="I52" s="518"/>
      <c r="J52" s="518"/>
      <c r="K52" s="518"/>
      <c r="M52" s="518" t="s">
        <v>387</v>
      </c>
      <c r="N52" s="518"/>
      <c r="O52" s="518"/>
      <c r="P52" s="518"/>
    </row>
    <row r="53" spans="2:16">
      <c r="B53" s="24" t="s">
        <v>175</v>
      </c>
      <c r="C53" s="11">
        <v>2019</v>
      </c>
      <c r="D53" s="11">
        <v>2020</v>
      </c>
      <c r="E53" s="11">
        <v>2021</v>
      </c>
      <c r="F53" s="10">
        <v>2022</v>
      </c>
      <c r="H53" s="11">
        <v>2019</v>
      </c>
      <c r="I53" s="11">
        <v>2020</v>
      </c>
      <c r="J53" s="11">
        <v>2021</v>
      </c>
      <c r="K53" s="10">
        <v>2022</v>
      </c>
      <c r="M53" s="11">
        <v>2019</v>
      </c>
      <c r="N53" s="11">
        <v>2020</v>
      </c>
      <c r="O53" s="11">
        <v>2021</v>
      </c>
      <c r="P53" s="10">
        <v>2022</v>
      </c>
    </row>
    <row r="54" spans="2:16">
      <c r="B54" s="9" t="s">
        <v>180</v>
      </c>
      <c r="C54" s="28" t="s">
        <v>141</v>
      </c>
      <c r="D54" s="28">
        <v>12</v>
      </c>
      <c r="E54" s="28">
        <v>5</v>
      </c>
      <c r="F54" s="333">
        <v>3</v>
      </c>
      <c r="G54" s="38"/>
      <c r="H54" s="28" t="s">
        <v>141</v>
      </c>
      <c r="I54" s="28">
        <v>0</v>
      </c>
      <c r="J54" s="28">
        <v>3</v>
      </c>
      <c r="K54" s="333">
        <v>0</v>
      </c>
      <c r="L54" s="38"/>
      <c r="M54" s="28" t="s">
        <v>141</v>
      </c>
      <c r="N54" s="28">
        <v>0</v>
      </c>
      <c r="O54" s="28">
        <v>0</v>
      </c>
      <c r="P54" s="333">
        <v>0</v>
      </c>
    </row>
    <row r="55" spans="2:16">
      <c r="B55" s="9" t="s">
        <v>388</v>
      </c>
      <c r="C55" s="28" t="s">
        <v>141</v>
      </c>
      <c r="D55" s="28">
        <v>8</v>
      </c>
      <c r="E55" s="28">
        <v>0</v>
      </c>
      <c r="F55" s="333">
        <v>2</v>
      </c>
      <c r="G55" s="38"/>
      <c r="H55" s="28" t="s">
        <v>141</v>
      </c>
      <c r="I55" s="28">
        <v>2</v>
      </c>
      <c r="J55" s="28">
        <v>2</v>
      </c>
      <c r="K55" s="333">
        <v>0</v>
      </c>
      <c r="L55" s="38"/>
      <c r="M55" s="28" t="s">
        <v>141</v>
      </c>
      <c r="N55" s="28">
        <v>1</v>
      </c>
      <c r="O55" s="28">
        <v>0</v>
      </c>
      <c r="P55" s="333">
        <v>0</v>
      </c>
    </row>
    <row r="56" spans="2:16">
      <c r="B56" s="9" t="s">
        <v>186</v>
      </c>
      <c r="C56" s="28" t="s">
        <v>141</v>
      </c>
      <c r="D56" s="28">
        <v>5</v>
      </c>
      <c r="E56" s="28">
        <v>0</v>
      </c>
      <c r="F56" s="333">
        <v>3</v>
      </c>
      <c r="G56" s="38"/>
      <c r="H56" s="28" t="s">
        <v>141</v>
      </c>
      <c r="I56" s="28">
        <v>0</v>
      </c>
      <c r="J56" s="28">
        <v>0</v>
      </c>
      <c r="K56" s="333">
        <v>0</v>
      </c>
      <c r="L56" s="38"/>
      <c r="M56" s="28" t="s">
        <v>141</v>
      </c>
      <c r="N56" s="28">
        <v>0</v>
      </c>
      <c r="O56" s="28">
        <v>0</v>
      </c>
      <c r="P56" s="333">
        <v>0</v>
      </c>
    </row>
    <row r="57" spans="2:16">
      <c r="B57" s="9" t="s">
        <v>192</v>
      </c>
      <c r="C57" s="28" t="s">
        <v>141</v>
      </c>
      <c r="D57" s="28">
        <v>1</v>
      </c>
      <c r="E57" s="28">
        <v>0</v>
      </c>
      <c r="F57" s="333">
        <v>0</v>
      </c>
      <c r="G57" s="38"/>
      <c r="H57" s="28" t="s">
        <v>141</v>
      </c>
      <c r="I57" s="28">
        <v>2</v>
      </c>
      <c r="J57" s="28">
        <v>3</v>
      </c>
      <c r="K57" s="333">
        <v>0</v>
      </c>
      <c r="L57" s="38"/>
      <c r="M57" s="28" t="s">
        <v>141</v>
      </c>
      <c r="N57" s="28">
        <v>0</v>
      </c>
      <c r="O57" s="28">
        <v>0</v>
      </c>
      <c r="P57" s="333">
        <v>0</v>
      </c>
    </row>
    <row r="58" spans="2:16">
      <c r="B58" s="9" t="s">
        <v>276</v>
      </c>
      <c r="C58" s="28" t="s">
        <v>141</v>
      </c>
      <c r="D58" s="28">
        <v>5</v>
      </c>
      <c r="E58" s="28">
        <v>2</v>
      </c>
      <c r="F58" s="333">
        <v>1</v>
      </c>
      <c r="G58" s="38"/>
      <c r="H58" s="28" t="s">
        <v>141</v>
      </c>
      <c r="I58" s="28">
        <v>3</v>
      </c>
      <c r="J58" s="28">
        <v>4</v>
      </c>
      <c r="K58" s="333">
        <v>6</v>
      </c>
      <c r="L58" s="38"/>
      <c r="M58" s="28" t="s">
        <v>141</v>
      </c>
      <c r="N58" s="28">
        <v>0</v>
      </c>
      <c r="O58" s="28">
        <v>0</v>
      </c>
      <c r="P58" s="333">
        <v>0</v>
      </c>
    </row>
    <row r="59" spans="2:16">
      <c r="B59" s="9" t="s">
        <v>278</v>
      </c>
      <c r="C59" s="28" t="s">
        <v>141</v>
      </c>
      <c r="D59" s="28">
        <v>0</v>
      </c>
      <c r="E59" s="28">
        <v>0</v>
      </c>
      <c r="F59" s="333">
        <v>0</v>
      </c>
      <c r="G59" s="38"/>
      <c r="H59" s="28" t="s">
        <v>141</v>
      </c>
      <c r="I59" s="28">
        <v>5</v>
      </c>
      <c r="J59" s="28">
        <v>3</v>
      </c>
      <c r="K59" s="333">
        <v>9</v>
      </c>
      <c r="L59" s="38"/>
      <c r="M59" s="28" t="s">
        <v>141</v>
      </c>
      <c r="N59" s="28">
        <v>0</v>
      </c>
      <c r="O59" s="28">
        <v>0</v>
      </c>
      <c r="P59" s="333">
        <v>0</v>
      </c>
    </row>
    <row r="60" spans="2:16">
      <c r="B60" s="9" t="s">
        <v>389</v>
      </c>
      <c r="C60" s="28" t="s">
        <v>141</v>
      </c>
      <c r="D60" s="28">
        <v>2</v>
      </c>
      <c r="E60" s="28">
        <v>0</v>
      </c>
      <c r="F60" s="333">
        <v>1</v>
      </c>
      <c r="G60" s="38"/>
      <c r="H60" s="28" t="s">
        <v>141</v>
      </c>
      <c r="I60" s="28">
        <v>6</v>
      </c>
      <c r="J60" s="28">
        <v>9</v>
      </c>
      <c r="K60" s="333">
        <v>15</v>
      </c>
      <c r="L60" s="38"/>
      <c r="M60" s="28" t="s">
        <v>141</v>
      </c>
      <c r="N60" s="28">
        <v>0</v>
      </c>
      <c r="O60" s="28">
        <v>0</v>
      </c>
      <c r="P60" s="333">
        <v>0</v>
      </c>
    </row>
    <row r="61" spans="2:16">
      <c r="B61" s="9" t="s">
        <v>390</v>
      </c>
      <c r="C61" s="28" t="s">
        <v>141</v>
      </c>
      <c r="D61" s="28">
        <v>0</v>
      </c>
      <c r="E61" s="28">
        <v>0</v>
      </c>
      <c r="F61" s="333">
        <v>2</v>
      </c>
      <c r="G61" s="38"/>
      <c r="H61" s="28" t="s">
        <v>141</v>
      </c>
      <c r="I61" s="28">
        <v>3</v>
      </c>
      <c r="J61" s="28">
        <v>0</v>
      </c>
      <c r="K61" s="333">
        <v>0</v>
      </c>
      <c r="L61" s="38"/>
      <c r="M61" s="28" t="s">
        <v>141</v>
      </c>
      <c r="N61" s="28">
        <v>1</v>
      </c>
      <c r="O61" s="28">
        <v>0</v>
      </c>
      <c r="P61" s="333">
        <v>0</v>
      </c>
    </row>
    <row r="62" spans="2:16" ht="13.5" thickBot="1">
      <c r="B62" s="70" t="s">
        <v>173</v>
      </c>
      <c r="C62" s="73" t="s">
        <v>141</v>
      </c>
      <c r="D62" s="73">
        <f>SUM(D54:D61)</f>
        <v>33</v>
      </c>
      <c r="E62" s="73">
        <f>SUM(E54:E61)</f>
        <v>7</v>
      </c>
      <c r="F62" s="85">
        <f>SUM(F54:F61)</f>
        <v>12</v>
      </c>
      <c r="G62" s="38"/>
      <c r="H62" s="73" t="s">
        <v>141</v>
      </c>
      <c r="I62" s="73">
        <f>SUM(I54:I61)</f>
        <v>21</v>
      </c>
      <c r="J62" s="73">
        <f>SUM(J54:J61)</f>
        <v>24</v>
      </c>
      <c r="K62" s="85">
        <f>SUM(K54:K61)</f>
        <v>30</v>
      </c>
      <c r="L62" s="38"/>
      <c r="M62" s="73" t="s">
        <v>141</v>
      </c>
      <c r="N62" s="73">
        <f>SUM(N54:N61)</f>
        <v>2</v>
      </c>
      <c r="O62" s="73">
        <f>SUM(O54:O61)</f>
        <v>0</v>
      </c>
      <c r="P62" s="85">
        <f>SUM(P54:P61)</f>
        <v>0</v>
      </c>
    </row>
    <row r="63" spans="2:16">
      <c r="B63" s="16"/>
      <c r="C63" s="39"/>
      <c r="D63" s="39"/>
      <c r="E63" s="39"/>
      <c r="F63" s="39"/>
      <c r="G63" s="38"/>
      <c r="H63" s="39"/>
      <c r="I63" s="39"/>
      <c r="J63" s="39"/>
      <c r="K63" s="39"/>
      <c r="L63" s="38"/>
      <c r="M63" s="39"/>
      <c r="N63" s="39"/>
      <c r="O63" s="39"/>
      <c r="P63" s="39"/>
    </row>
    <row r="64" spans="2:16" ht="18.75">
      <c r="B64" s="243" t="s">
        <v>391</v>
      </c>
      <c r="C64" s="243"/>
      <c r="D64" s="243"/>
      <c r="E64" s="243"/>
      <c r="F64" s="243"/>
      <c r="G64" s="38"/>
      <c r="H64" s="39"/>
      <c r="I64" s="39"/>
      <c r="J64" s="39"/>
      <c r="K64" s="39"/>
      <c r="L64" s="38"/>
      <c r="M64" s="39"/>
      <c r="N64" s="39"/>
      <c r="O64" s="39"/>
      <c r="P64" s="39"/>
    </row>
    <row r="65" spans="2:16">
      <c r="B65" s="16"/>
      <c r="C65" s="521" t="s">
        <v>385</v>
      </c>
      <c r="D65" s="521"/>
      <c r="E65" s="521"/>
      <c r="F65" s="521"/>
      <c r="G65" s="38"/>
      <c r="H65" s="521" t="s">
        <v>386</v>
      </c>
      <c r="I65" s="521"/>
      <c r="J65" s="521"/>
      <c r="K65" s="521"/>
      <c r="L65" s="38"/>
      <c r="M65" s="521" t="s">
        <v>387</v>
      </c>
      <c r="N65" s="521"/>
      <c r="O65" s="521"/>
      <c r="P65" s="521"/>
    </row>
    <row r="66" spans="2:16">
      <c r="B66" s="24" t="s">
        <v>175</v>
      </c>
      <c r="C66" s="40">
        <v>2019</v>
      </c>
      <c r="D66" s="40">
        <v>2020</v>
      </c>
      <c r="E66" s="40">
        <v>2021</v>
      </c>
      <c r="F66" s="10">
        <v>2022</v>
      </c>
      <c r="G66" s="38"/>
      <c r="H66" s="40">
        <v>2019</v>
      </c>
      <c r="I66" s="40">
        <v>2020</v>
      </c>
      <c r="J66" s="40">
        <v>2021</v>
      </c>
      <c r="K66" s="10">
        <v>2022</v>
      </c>
      <c r="L66" s="38"/>
      <c r="M66" s="40">
        <v>2019</v>
      </c>
      <c r="N66" s="40">
        <v>2020</v>
      </c>
      <c r="O66" s="40">
        <v>2021</v>
      </c>
      <c r="P66" s="10">
        <v>2022</v>
      </c>
    </row>
    <row r="67" spans="2:16">
      <c r="B67" s="84" t="s">
        <v>180</v>
      </c>
      <c r="C67" s="28">
        <v>0</v>
      </c>
      <c r="D67" s="28">
        <v>0</v>
      </c>
      <c r="E67" s="28">
        <v>0</v>
      </c>
      <c r="F67" s="333">
        <v>0</v>
      </c>
      <c r="G67" s="38"/>
      <c r="H67" s="28">
        <v>0</v>
      </c>
      <c r="I67" s="28">
        <v>0</v>
      </c>
      <c r="J67" s="28">
        <v>0</v>
      </c>
      <c r="K67" s="333">
        <v>0</v>
      </c>
      <c r="L67" s="38"/>
      <c r="M67" s="28">
        <v>0</v>
      </c>
      <c r="N67" s="28">
        <v>0</v>
      </c>
      <c r="O67" s="28">
        <v>0</v>
      </c>
      <c r="P67" s="333">
        <v>0</v>
      </c>
    </row>
    <row r="68" spans="2:16">
      <c r="B68" s="84" t="s">
        <v>388</v>
      </c>
      <c r="C68" s="28">
        <v>0</v>
      </c>
      <c r="D68" s="28">
        <v>0</v>
      </c>
      <c r="E68" s="28">
        <v>0</v>
      </c>
      <c r="F68" s="333">
        <v>0</v>
      </c>
      <c r="G68" s="38"/>
      <c r="H68" s="28">
        <v>0</v>
      </c>
      <c r="I68" s="28">
        <v>0</v>
      </c>
      <c r="J68" s="28">
        <v>0</v>
      </c>
      <c r="K68" s="333">
        <v>0</v>
      </c>
      <c r="L68" s="38"/>
      <c r="M68" s="28">
        <v>0</v>
      </c>
      <c r="N68" s="28">
        <v>0</v>
      </c>
      <c r="O68" s="28">
        <v>0</v>
      </c>
      <c r="P68" s="333">
        <v>0</v>
      </c>
    </row>
    <row r="69" spans="2:16">
      <c r="B69" s="84" t="s">
        <v>186</v>
      </c>
      <c r="C69" s="28">
        <v>0</v>
      </c>
      <c r="D69" s="28">
        <v>0</v>
      </c>
      <c r="E69" s="28">
        <v>0</v>
      </c>
      <c r="F69" s="333">
        <v>0</v>
      </c>
      <c r="G69" s="38"/>
      <c r="H69" s="28">
        <v>0</v>
      </c>
      <c r="I69" s="28">
        <v>0</v>
      </c>
      <c r="J69" s="28">
        <v>0</v>
      </c>
      <c r="K69" s="333">
        <v>0</v>
      </c>
      <c r="L69" s="38"/>
      <c r="M69" s="28">
        <v>0</v>
      </c>
      <c r="N69" s="28">
        <v>0</v>
      </c>
      <c r="O69" s="28">
        <v>0</v>
      </c>
      <c r="P69" s="333">
        <v>0</v>
      </c>
    </row>
    <row r="70" spans="2:16">
      <c r="B70" s="84" t="s">
        <v>192</v>
      </c>
      <c r="C70" s="28">
        <v>0</v>
      </c>
      <c r="D70" s="28">
        <v>0</v>
      </c>
      <c r="E70" s="28">
        <v>0</v>
      </c>
      <c r="F70" s="333">
        <v>0</v>
      </c>
      <c r="G70" s="38"/>
      <c r="H70" s="28">
        <v>0</v>
      </c>
      <c r="I70" s="28">
        <v>0</v>
      </c>
      <c r="J70" s="28">
        <v>0</v>
      </c>
      <c r="K70" s="333">
        <v>0</v>
      </c>
      <c r="L70" s="38"/>
      <c r="M70" s="28">
        <v>0</v>
      </c>
      <c r="N70" s="28">
        <v>0</v>
      </c>
      <c r="O70" s="28">
        <v>0</v>
      </c>
      <c r="P70" s="333">
        <v>0</v>
      </c>
    </row>
    <row r="71" spans="2:16">
      <c r="B71" s="84" t="s">
        <v>276</v>
      </c>
      <c r="C71" s="28">
        <v>0</v>
      </c>
      <c r="D71" s="28">
        <v>0</v>
      </c>
      <c r="E71" s="28">
        <v>0</v>
      </c>
      <c r="F71" s="333">
        <v>0</v>
      </c>
      <c r="G71" s="38"/>
      <c r="H71" s="28">
        <v>1</v>
      </c>
      <c r="I71" s="28">
        <v>0</v>
      </c>
      <c r="J71" s="28">
        <v>0</v>
      </c>
      <c r="K71" s="333">
        <v>0</v>
      </c>
      <c r="L71" s="38"/>
      <c r="M71" s="28">
        <v>0</v>
      </c>
      <c r="N71" s="28">
        <v>0</v>
      </c>
      <c r="O71" s="28">
        <v>0</v>
      </c>
      <c r="P71" s="333">
        <v>0</v>
      </c>
    </row>
    <row r="72" spans="2:16">
      <c r="B72" s="84" t="s">
        <v>278</v>
      </c>
      <c r="C72" s="28">
        <v>0</v>
      </c>
      <c r="D72" s="28">
        <v>0</v>
      </c>
      <c r="E72" s="28">
        <v>0</v>
      </c>
      <c r="F72" s="333">
        <v>0</v>
      </c>
      <c r="G72" s="38"/>
      <c r="H72" s="28">
        <v>0</v>
      </c>
      <c r="I72" s="28">
        <v>0</v>
      </c>
      <c r="J72" s="28">
        <v>0</v>
      </c>
      <c r="K72" s="333">
        <v>1</v>
      </c>
      <c r="L72" s="38"/>
      <c r="M72" s="28">
        <v>0</v>
      </c>
      <c r="N72" s="28">
        <v>0</v>
      </c>
      <c r="O72" s="28">
        <v>0</v>
      </c>
      <c r="P72" s="333">
        <v>0</v>
      </c>
    </row>
    <row r="73" spans="2:16">
      <c r="B73" s="84" t="s">
        <v>389</v>
      </c>
      <c r="C73" s="28">
        <v>0</v>
      </c>
      <c r="D73" s="28">
        <v>0</v>
      </c>
      <c r="E73" s="28">
        <v>0</v>
      </c>
      <c r="F73" s="333">
        <v>0</v>
      </c>
      <c r="G73" s="38"/>
      <c r="H73" s="28">
        <v>1</v>
      </c>
      <c r="I73" s="28">
        <v>1</v>
      </c>
      <c r="J73" s="28">
        <v>0</v>
      </c>
      <c r="K73" s="333">
        <v>0</v>
      </c>
      <c r="L73" s="38"/>
      <c r="M73" s="28">
        <v>0</v>
      </c>
      <c r="N73" s="28">
        <v>2</v>
      </c>
      <c r="O73" s="28">
        <v>1</v>
      </c>
      <c r="P73" s="333">
        <v>2</v>
      </c>
    </row>
    <row r="74" spans="2:16">
      <c r="B74" s="84" t="s">
        <v>390</v>
      </c>
      <c r="C74" s="28">
        <v>0</v>
      </c>
      <c r="D74" s="28">
        <v>0</v>
      </c>
      <c r="E74" s="28">
        <v>0</v>
      </c>
      <c r="F74" s="333">
        <v>0</v>
      </c>
      <c r="G74" s="38"/>
      <c r="H74" s="28">
        <v>0</v>
      </c>
      <c r="I74" s="28">
        <v>0</v>
      </c>
      <c r="J74" s="28">
        <v>0</v>
      </c>
      <c r="K74" s="333">
        <v>0</v>
      </c>
      <c r="L74" s="38"/>
      <c r="M74" s="28">
        <v>0</v>
      </c>
      <c r="N74" s="28">
        <v>0</v>
      </c>
      <c r="O74" s="28">
        <v>0</v>
      </c>
      <c r="P74" s="333">
        <v>0</v>
      </c>
    </row>
    <row r="75" spans="2:16" ht="13.5" thickBot="1">
      <c r="B75" s="70" t="s">
        <v>173</v>
      </c>
      <c r="C75" s="73">
        <f>SUM(C67:C74)</f>
        <v>0</v>
      </c>
      <c r="D75" s="73">
        <f>SUM(D67:D74)</f>
        <v>0</v>
      </c>
      <c r="E75" s="73">
        <f>SUM(E67:E74)</f>
        <v>0</v>
      </c>
      <c r="F75" s="85">
        <f>SUM(F67:F74)</f>
        <v>0</v>
      </c>
      <c r="G75" s="38"/>
      <c r="H75" s="73">
        <f>SUM(H67:H74)</f>
        <v>2</v>
      </c>
      <c r="I75" s="73">
        <f>SUM(I67:I74)</f>
        <v>1</v>
      </c>
      <c r="J75" s="73">
        <f>SUM(J67:J74)</f>
        <v>0</v>
      </c>
      <c r="K75" s="85">
        <f>SUM(K67:K74)</f>
        <v>1</v>
      </c>
      <c r="L75" s="38"/>
      <c r="M75" s="73">
        <f>SUM(M67:M74)</f>
        <v>0</v>
      </c>
      <c r="N75" s="73">
        <f>SUM(N67:N74)</f>
        <v>2</v>
      </c>
      <c r="O75" s="73">
        <f>SUM(O67:O74)</f>
        <v>1</v>
      </c>
      <c r="P75" s="85">
        <f>SUM(P67:P74)</f>
        <v>2</v>
      </c>
    </row>
    <row r="76" spans="2:16">
      <c r="B76" s="16"/>
      <c r="C76" s="15"/>
      <c r="D76" s="15"/>
      <c r="E76" s="15"/>
      <c r="F76" s="15"/>
    </row>
    <row r="77" spans="2:16">
      <c r="B77" s="16"/>
      <c r="C77" s="15"/>
      <c r="D77" s="15"/>
      <c r="E77" s="15"/>
      <c r="F77" s="15"/>
    </row>
    <row r="78" spans="2:16">
      <c r="B78" s="16"/>
      <c r="C78" s="15"/>
      <c r="D78" s="15"/>
      <c r="E78" s="15"/>
      <c r="F78" s="15"/>
    </row>
    <row r="79" spans="2:16">
      <c r="B79" s="16"/>
      <c r="C79" s="15"/>
      <c r="D79" s="15"/>
      <c r="E79" s="15"/>
      <c r="F79" s="15"/>
    </row>
    <row r="80" spans="2:16">
      <c r="B80" s="16"/>
      <c r="C80" s="15"/>
      <c r="D80" s="15"/>
      <c r="E80" s="15"/>
      <c r="F80" s="15"/>
    </row>
    <row r="81" spans="2:6">
      <c r="B81" s="16"/>
      <c r="C81" s="15"/>
      <c r="D81" s="15"/>
      <c r="E81" s="15"/>
      <c r="F81" s="15"/>
    </row>
    <row r="82" spans="2:6">
      <c r="B82" s="19"/>
      <c r="C82" s="15"/>
      <c r="D82" s="15"/>
      <c r="E82" s="15"/>
      <c r="F82" s="15"/>
    </row>
    <row r="83" spans="2:6">
      <c r="B83" s="16"/>
      <c r="C83" s="15"/>
      <c r="D83" s="15"/>
      <c r="E83" s="15"/>
      <c r="F83" s="15"/>
    </row>
    <row r="84" spans="2:6">
      <c r="B84" s="16"/>
      <c r="C84" s="15"/>
      <c r="D84" s="15"/>
      <c r="E84" s="15"/>
      <c r="F84" s="15"/>
    </row>
    <row r="85" spans="2:6">
      <c r="B85" s="19"/>
      <c r="C85" s="20"/>
      <c r="D85" s="20"/>
      <c r="E85" s="20"/>
      <c r="F85" s="20"/>
    </row>
    <row r="86" spans="2:6">
      <c r="B86" s="19"/>
      <c r="C86" s="20"/>
      <c r="D86" s="20"/>
      <c r="E86" s="20"/>
      <c r="F86" s="20"/>
    </row>
    <row r="87" spans="2:6">
      <c r="B87" s="19"/>
      <c r="C87" s="20"/>
      <c r="D87" s="20"/>
      <c r="E87" s="20"/>
      <c r="F87" s="20"/>
    </row>
    <row r="88" spans="2:6">
      <c r="B88" s="19"/>
      <c r="C88" s="20"/>
      <c r="D88" s="20"/>
      <c r="E88" s="20"/>
      <c r="F88" s="20"/>
    </row>
    <row r="89" spans="2:6">
      <c r="B89" s="19"/>
      <c r="C89" s="20"/>
      <c r="D89" s="20"/>
      <c r="E89" s="20"/>
      <c r="F89" s="20"/>
    </row>
    <row r="90" spans="2:6">
      <c r="B90" s="19"/>
      <c r="C90" s="20"/>
      <c r="D90" s="20"/>
      <c r="E90" s="20"/>
      <c r="F90" s="20"/>
    </row>
    <row r="91" spans="2:6">
      <c r="B91" s="19"/>
      <c r="C91" s="20"/>
      <c r="D91" s="20"/>
      <c r="E91" s="20"/>
      <c r="F91" s="20"/>
    </row>
    <row r="92" spans="2:6">
      <c r="B92" s="19"/>
      <c r="C92" s="20"/>
      <c r="D92" s="20"/>
      <c r="E92" s="20"/>
      <c r="F92" s="20"/>
    </row>
    <row r="93" spans="2:6">
      <c r="B93" s="19"/>
      <c r="C93" s="20"/>
      <c r="D93" s="20"/>
      <c r="E93" s="20"/>
      <c r="F93" s="20"/>
    </row>
    <row r="94" spans="2:6">
      <c r="B94" s="19"/>
      <c r="C94" s="20"/>
      <c r="D94" s="20"/>
      <c r="E94" s="20"/>
      <c r="F94" s="20"/>
    </row>
    <row r="95" spans="2:6">
      <c r="B95" s="19"/>
      <c r="C95" s="20"/>
      <c r="D95" s="20"/>
      <c r="E95" s="20"/>
      <c r="F95" s="20"/>
    </row>
    <row r="96" spans="2:6">
      <c r="B96" s="17"/>
      <c r="C96" s="20"/>
      <c r="D96" s="20"/>
      <c r="E96" s="20"/>
      <c r="F96" s="20"/>
    </row>
    <row r="97" spans="2:6">
      <c r="B97" s="19"/>
      <c r="C97" s="20"/>
      <c r="D97" s="20"/>
      <c r="E97" s="20"/>
      <c r="F97" s="20"/>
    </row>
    <row r="98" spans="2:6">
      <c r="B98" s="18"/>
      <c r="C98" s="18"/>
      <c r="D98" s="18"/>
      <c r="E98" s="18"/>
      <c r="F98" s="18"/>
    </row>
  </sheetData>
  <sheetProtection algorithmName="SHA-512" hashValue="CvpeTPd+OL8zDHDUw8Q/6wiOqL/DersKPiGkRfiakz2M3ciyulVgokF3lHJRdL3m838EOceicU47l7U3uceN+w==" saltValue="jX6XiowRnmXPi2Gbz9py0w==" spinCount="100000" sheet="1" objects="1" scenarios="1"/>
  <mergeCells count="10">
    <mergeCell ref="M65:P65"/>
    <mergeCell ref="H65:K65"/>
    <mergeCell ref="H52:K52"/>
    <mergeCell ref="C65:F65"/>
    <mergeCell ref="C52:F52"/>
    <mergeCell ref="B7:F7"/>
    <mergeCell ref="M52:P52"/>
    <mergeCell ref="B28:F28"/>
    <mergeCell ref="B46:E46"/>
    <mergeCell ref="B47:E47"/>
  </mergeCells>
  <pageMargins left="0.7" right="0.7" top="0.75" bottom="0.75" header="0.3" footer="0.3"/>
  <pageSetup paperSize="9" scale="54" orientation="portrait" horizontalDpi="1200" verticalDpi="1200" r:id="rId1"/>
  <headerFooter>
    <oddFooter>&amp;L&amp;1#&amp;"Calibri"&amp;7&amp;K000000C2 General</oddFooter>
  </headerFooter>
  <ignoredErrors>
    <ignoredError sqref="D62 I62 N62 N75 I75 D75" formulaRange="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1:J46"/>
  <sheetViews>
    <sheetView workbookViewId="0"/>
  </sheetViews>
  <sheetFormatPr defaultColWidth="9.42578125" defaultRowHeight="12.75"/>
  <cols>
    <col min="1" max="1" width="4.42578125" customWidth="1"/>
    <col min="2" max="2" width="87.7109375" customWidth="1"/>
    <col min="3" max="6" width="12.42578125" customWidth="1"/>
  </cols>
  <sheetData>
    <row r="1" spans="2:10" ht="13.15" customHeight="1"/>
    <row r="2" spans="2:10">
      <c r="F2" s="3" t="s">
        <v>0</v>
      </c>
    </row>
    <row r="5" spans="2:10" ht="20.25">
      <c r="B5" s="31" t="s">
        <v>392</v>
      </c>
      <c r="C5" s="42"/>
      <c r="D5" s="42"/>
      <c r="E5" s="42"/>
      <c r="F5" s="42"/>
      <c r="G5" s="42"/>
      <c r="H5" s="42"/>
      <c r="I5" s="42"/>
      <c r="J5" s="42"/>
    </row>
    <row r="6" spans="2:10">
      <c r="B6" s="128"/>
      <c r="C6" s="128"/>
      <c r="D6" s="128"/>
      <c r="E6" s="128"/>
      <c r="F6" s="128"/>
      <c r="G6" s="37"/>
      <c r="H6" s="37"/>
      <c r="I6" s="37"/>
      <c r="J6" s="37"/>
    </row>
    <row r="7" spans="2:10" ht="60.4" customHeight="1">
      <c r="B7" s="522" t="s">
        <v>393</v>
      </c>
      <c r="C7" s="522"/>
      <c r="D7" s="522"/>
      <c r="E7" s="522"/>
      <c r="F7" s="522"/>
    </row>
    <row r="8" spans="2:10">
      <c r="C8" s="18"/>
      <c r="D8" s="18"/>
      <c r="E8" s="18"/>
      <c r="F8" s="19"/>
    </row>
    <row r="9" spans="2:10" ht="18.75">
      <c r="B9" s="243" t="s">
        <v>394</v>
      </c>
      <c r="C9" s="18"/>
      <c r="D9" s="18"/>
      <c r="E9" s="18"/>
      <c r="F9" s="19"/>
    </row>
    <row r="10" spans="2:10">
      <c r="B10" s="24"/>
      <c r="C10" s="11">
        <v>2019</v>
      </c>
      <c r="D10" s="11">
        <v>2020</v>
      </c>
      <c r="E10" s="11">
        <v>2021</v>
      </c>
      <c r="F10" s="10">
        <v>2022</v>
      </c>
    </row>
    <row r="11" spans="2:10" ht="12.75" customHeight="1">
      <c r="B11" s="9" t="s">
        <v>395</v>
      </c>
      <c r="C11" s="362" t="s">
        <v>141</v>
      </c>
      <c r="D11" s="362" t="s">
        <v>141</v>
      </c>
      <c r="E11" s="362">
        <v>10500</v>
      </c>
      <c r="F11" s="348">
        <v>8800</v>
      </c>
    </row>
    <row r="12" spans="2:10">
      <c r="B12" s="9" t="s">
        <v>396</v>
      </c>
      <c r="C12" s="361" t="s">
        <v>141</v>
      </c>
      <c r="D12" s="361" t="s">
        <v>141</v>
      </c>
      <c r="E12" s="362">
        <v>253298</v>
      </c>
      <c r="F12" s="348">
        <v>250132</v>
      </c>
    </row>
    <row r="13" spans="2:10" ht="13.5" thickBot="1">
      <c r="B13" s="56" t="s">
        <v>397</v>
      </c>
      <c r="C13" s="470" t="s">
        <v>141</v>
      </c>
      <c r="D13" s="470" t="s">
        <v>141</v>
      </c>
      <c r="E13" s="359">
        <v>7.0000000000000007E-2</v>
      </c>
      <c r="F13" s="360">
        <v>0.13</v>
      </c>
    </row>
    <row r="14" spans="2:10" ht="44.45" customHeight="1">
      <c r="B14" s="524" t="s">
        <v>398</v>
      </c>
      <c r="C14" s="525"/>
      <c r="D14" s="525"/>
      <c r="E14" s="524"/>
      <c r="F14" s="524"/>
    </row>
    <row r="15" spans="2:10" ht="17.649999999999999" customHeight="1">
      <c r="B15" s="56"/>
      <c r="C15" s="469"/>
      <c r="D15" s="469"/>
      <c r="E15" s="469"/>
      <c r="F15" s="419"/>
    </row>
    <row r="16" spans="2:10" ht="17.649999999999999" customHeight="1">
      <c r="B16" s="243" t="s">
        <v>79</v>
      </c>
      <c r="C16" s="18"/>
      <c r="D16" s="18"/>
      <c r="E16" s="18"/>
      <c r="F16" s="19"/>
    </row>
    <row r="17" spans="2:6" ht="17.649999999999999" customHeight="1">
      <c r="B17" s="24"/>
      <c r="C17" s="11">
        <v>2019</v>
      </c>
      <c r="D17" s="11">
        <v>2020</v>
      </c>
      <c r="E17" s="11">
        <v>2021</v>
      </c>
      <c r="F17" s="10">
        <v>2022</v>
      </c>
    </row>
    <row r="18" spans="2:6" ht="12.75" customHeight="1">
      <c r="B18" s="9" t="s">
        <v>399</v>
      </c>
      <c r="C18" s="28">
        <v>85</v>
      </c>
      <c r="D18" s="28">
        <v>74</v>
      </c>
      <c r="E18" s="28">
        <v>76</v>
      </c>
      <c r="F18" s="74">
        <v>71</v>
      </c>
    </row>
    <row r="19" spans="2:6" ht="12.75" customHeight="1">
      <c r="B19" s="9" t="s">
        <v>400</v>
      </c>
      <c r="C19" s="361" t="s">
        <v>141</v>
      </c>
      <c r="D19" s="361" t="s">
        <v>141</v>
      </c>
      <c r="E19" s="361" t="s">
        <v>141</v>
      </c>
      <c r="F19" s="363">
        <v>107151</v>
      </c>
    </row>
    <row r="20" spans="2:6" ht="12.75" customHeight="1">
      <c r="B20" s="9" t="s">
        <v>401</v>
      </c>
      <c r="C20" s="28">
        <v>9</v>
      </c>
      <c r="D20" s="28">
        <v>16</v>
      </c>
      <c r="E20" s="28">
        <v>20</v>
      </c>
      <c r="F20" s="74">
        <v>16</v>
      </c>
    </row>
    <row r="21" spans="2:6" ht="12.75" customHeight="1">
      <c r="B21" s="9" t="s">
        <v>402</v>
      </c>
      <c r="C21" s="28">
        <v>9</v>
      </c>
      <c r="D21" s="28">
        <v>16</v>
      </c>
      <c r="E21" s="28">
        <v>20</v>
      </c>
      <c r="F21" s="74">
        <v>11</v>
      </c>
    </row>
    <row r="22" spans="2:6" ht="12.75" customHeight="1">
      <c r="B22" s="9" t="s">
        <v>403</v>
      </c>
      <c r="C22" s="28">
        <v>1</v>
      </c>
      <c r="D22" s="28">
        <v>0</v>
      </c>
      <c r="E22" s="28">
        <v>0</v>
      </c>
      <c r="F22" s="74">
        <v>0</v>
      </c>
    </row>
    <row r="23" spans="2:6" ht="12.75" customHeight="1">
      <c r="B23" s="244" t="s">
        <v>404</v>
      </c>
      <c r="C23" s="287">
        <v>12</v>
      </c>
      <c r="D23" s="287">
        <v>20</v>
      </c>
      <c r="E23" s="28">
        <v>13</v>
      </c>
      <c r="F23" s="74">
        <v>17</v>
      </c>
    </row>
    <row r="24" spans="2:6" ht="13.5" thickBot="1">
      <c r="B24" s="364" t="s">
        <v>405</v>
      </c>
      <c r="C24" s="441" t="s">
        <v>141</v>
      </c>
      <c r="D24" s="441" t="s">
        <v>141</v>
      </c>
      <c r="E24" s="442" t="s">
        <v>141</v>
      </c>
      <c r="F24" s="474">
        <v>21582</v>
      </c>
    </row>
    <row r="25" spans="2:6">
      <c r="B25" s="16"/>
      <c r="C25" s="15"/>
      <c r="D25" s="15"/>
      <c r="E25" s="15"/>
      <c r="F25" s="15"/>
    </row>
    <row r="26" spans="2:6">
      <c r="B26" s="16"/>
      <c r="C26" s="15"/>
      <c r="D26" s="15"/>
      <c r="E26" s="15"/>
      <c r="F26" s="15"/>
    </row>
    <row r="27" spans="2:6" ht="21">
      <c r="B27" s="243" t="s">
        <v>406</v>
      </c>
      <c r="C27" s="15"/>
      <c r="D27" s="15"/>
      <c r="E27" s="15"/>
      <c r="F27" s="15"/>
    </row>
    <row r="28" spans="2:6">
      <c r="B28" s="24"/>
      <c r="C28" s="11">
        <v>2019</v>
      </c>
      <c r="D28" s="11">
        <v>2020</v>
      </c>
      <c r="E28" s="11">
        <v>2021</v>
      </c>
      <c r="F28" s="10">
        <v>2022</v>
      </c>
    </row>
    <row r="29" spans="2:6">
      <c r="B29" s="9" t="s">
        <v>180</v>
      </c>
      <c r="C29" s="361" t="s">
        <v>141</v>
      </c>
      <c r="D29" s="361" t="s">
        <v>141</v>
      </c>
      <c r="E29" s="362">
        <v>1624</v>
      </c>
      <c r="F29" s="348">
        <v>1612</v>
      </c>
    </row>
    <row r="30" spans="2:6">
      <c r="B30" s="9" t="s">
        <v>191</v>
      </c>
      <c r="C30" s="361" t="s">
        <v>141</v>
      </c>
      <c r="D30" s="361" t="s">
        <v>141</v>
      </c>
      <c r="E30" s="362">
        <v>772</v>
      </c>
      <c r="F30" s="348">
        <v>778</v>
      </c>
    </row>
    <row r="31" spans="2:6">
      <c r="B31" s="9" t="s">
        <v>186</v>
      </c>
      <c r="C31" s="361" t="s">
        <v>141</v>
      </c>
      <c r="D31" s="361" t="s">
        <v>141</v>
      </c>
      <c r="E31" s="362">
        <v>719</v>
      </c>
      <c r="F31" s="348">
        <v>725</v>
      </c>
    </row>
    <row r="32" spans="2:6">
      <c r="B32" s="9" t="s">
        <v>388</v>
      </c>
      <c r="C32" s="361" t="s">
        <v>141</v>
      </c>
      <c r="D32" s="361" t="s">
        <v>141</v>
      </c>
      <c r="E32" s="362">
        <v>697</v>
      </c>
      <c r="F32" s="348">
        <v>712</v>
      </c>
    </row>
    <row r="33" spans="2:6">
      <c r="B33" s="9" t="s">
        <v>194</v>
      </c>
      <c r="C33" s="361" t="s">
        <v>141</v>
      </c>
      <c r="D33" s="361" t="s">
        <v>141</v>
      </c>
      <c r="E33" s="362">
        <v>501</v>
      </c>
      <c r="F33" s="348">
        <v>498</v>
      </c>
    </row>
    <row r="34" spans="2:6">
      <c r="B34" s="9" t="s">
        <v>179</v>
      </c>
      <c r="C34" s="361" t="s">
        <v>141</v>
      </c>
      <c r="D34" s="361" t="s">
        <v>141</v>
      </c>
      <c r="E34" s="362">
        <v>493</v>
      </c>
      <c r="F34" s="348">
        <v>480</v>
      </c>
    </row>
    <row r="35" spans="2:6">
      <c r="B35" s="9" t="s">
        <v>190</v>
      </c>
      <c r="C35" s="361" t="s">
        <v>141</v>
      </c>
      <c r="D35" s="361" t="s">
        <v>141</v>
      </c>
      <c r="E35" s="362">
        <v>545</v>
      </c>
      <c r="F35" s="348">
        <v>475</v>
      </c>
    </row>
    <row r="36" spans="2:6">
      <c r="B36" s="9" t="s">
        <v>192</v>
      </c>
      <c r="C36" s="361" t="s">
        <v>141</v>
      </c>
      <c r="D36" s="361" t="s">
        <v>141</v>
      </c>
      <c r="E36" s="362">
        <v>466</v>
      </c>
      <c r="F36" s="348">
        <v>463</v>
      </c>
    </row>
    <row r="37" spans="2:6">
      <c r="B37" s="9" t="s">
        <v>183</v>
      </c>
      <c r="C37" s="361" t="s">
        <v>141</v>
      </c>
      <c r="D37" s="361" t="s">
        <v>141</v>
      </c>
      <c r="E37" s="362">
        <v>534</v>
      </c>
      <c r="F37" s="348">
        <v>454</v>
      </c>
    </row>
    <row r="38" spans="2:6">
      <c r="B38" s="9" t="s">
        <v>182</v>
      </c>
      <c r="C38" s="361" t="s">
        <v>141</v>
      </c>
      <c r="D38" s="361" t="s">
        <v>141</v>
      </c>
      <c r="E38" s="362">
        <v>407</v>
      </c>
      <c r="F38" s="348">
        <v>414</v>
      </c>
    </row>
    <row r="39" spans="2:6" ht="12.75" customHeight="1" thickBot="1">
      <c r="B39" s="70" t="s">
        <v>407</v>
      </c>
      <c r="C39" s="73" t="s">
        <v>141</v>
      </c>
      <c r="D39" s="73" t="s">
        <v>141</v>
      </c>
      <c r="E39" s="125">
        <v>10500</v>
      </c>
      <c r="F39" s="355">
        <v>8800</v>
      </c>
    </row>
    <row r="40" spans="2:6" ht="30.4" customHeight="1">
      <c r="B40" s="523" t="s">
        <v>408</v>
      </c>
      <c r="C40" s="523"/>
      <c r="D40" s="523"/>
      <c r="E40" s="523"/>
      <c r="F40" s="523"/>
    </row>
    <row r="41" spans="2:6">
      <c r="B41" s="19"/>
      <c r="C41" s="20"/>
      <c r="D41" s="20"/>
      <c r="E41" s="20"/>
      <c r="F41" s="20"/>
    </row>
    <row r="42" spans="2:6">
      <c r="B42" s="19"/>
      <c r="C42" s="20"/>
      <c r="D42" s="20"/>
      <c r="E42" s="20"/>
      <c r="F42" s="20"/>
    </row>
    <row r="43" spans="2:6">
      <c r="B43" s="19"/>
      <c r="C43" s="20"/>
      <c r="D43" s="20"/>
      <c r="E43" s="20"/>
      <c r="F43" s="20"/>
    </row>
    <row r="44" spans="2:6">
      <c r="B44" s="17"/>
      <c r="C44" s="20"/>
      <c r="D44" s="20"/>
      <c r="E44" s="20"/>
      <c r="F44" s="20"/>
    </row>
    <row r="45" spans="2:6">
      <c r="B45" s="19"/>
      <c r="C45" s="20"/>
      <c r="D45" s="20"/>
      <c r="E45" s="20"/>
      <c r="F45" s="20"/>
    </row>
    <row r="46" spans="2:6">
      <c r="B46" s="18"/>
      <c r="C46" s="18"/>
      <c r="D46" s="18"/>
      <c r="E46" s="18"/>
      <c r="F46" s="18"/>
    </row>
  </sheetData>
  <sheetProtection algorithmName="SHA-512" hashValue="rY+P/gLNEPaGe2QOKuHwPleUExz4ElBU+8ERtv9T0Ty5UnX6jXnhD4c9afXplzQCPxn1pul4yq0g4vMOhUkArQ==" saltValue="kTqHcRWxdFNOXZ9k9hqfHA==" spinCount="100000" sheet="1" objects="1" scenarios="1"/>
  <mergeCells count="3">
    <mergeCell ref="B7:F7"/>
    <mergeCell ref="B40:F40"/>
    <mergeCell ref="B14:F14"/>
  </mergeCells>
  <pageMargins left="0.7" right="0.7" top="0.75" bottom="0.75" header="0.3" footer="0.3"/>
  <pageSetup paperSize="9" scale="54" orientation="portrait" horizontalDpi="1200" verticalDpi="1200" r:id="rId1"/>
  <headerFooter>
    <oddFooter>&amp;L&amp;1#&amp;"Calibri"&amp;7&amp;K000000C2 General</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sheetPr>
  <dimension ref="A1"/>
  <sheetViews>
    <sheetView workbookViewId="0"/>
  </sheetViews>
  <sheetFormatPr defaultColWidth="9" defaultRowHeight="12.75"/>
  <sheetData/>
  <sheetProtection algorithmName="SHA-512" hashValue="Nz04sGGk4WeMNWUZjuaIa4gHZ/pAAuDvhylEt9PPAcSxsF5YvIwEdNEJw9DkfYL9mARgi8zx6UxgjvC7a0Lycg==" saltValue="rt/iWn4CoHkee1Yj360HZA==" spinCount="100000" sheet="1" objects="1" scenarios="1"/>
  <pageMargins left="0.7" right="0.7" top="0.75" bottom="0.75" header="0.3" footer="0.3"/>
  <pageSetup paperSize="9" orientation="portrait" r:id="rId1"/>
  <headerFooter>
    <oddFooter>&amp;L&amp;1#&amp;"Calibri"&amp;7&amp;K000000C2 General</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B1:Z119"/>
  <sheetViews>
    <sheetView zoomScaleNormal="100" workbookViewId="0"/>
  </sheetViews>
  <sheetFormatPr defaultColWidth="9.42578125" defaultRowHeight="12.75"/>
  <cols>
    <col min="1" max="1" width="4.42578125" customWidth="1"/>
    <col min="2" max="2" width="21.7109375" customWidth="1"/>
    <col min="3" max="3" width="31" customWidth="1"/>
    <col min="4" max="4" width="11.42578125" customWidth="1"/>
    <col min="5" max="7" width="11" customWidth="1"/>
    <col min="8" max="8" width="10.5703125" customWidth="1"/>
    <col min="9" max="9" width="12.42578125" customWidth="1"/>
    <col min="10" max="10" width="13.42578125" customWidth="1"/>
    <col min="11" max="11" width="14.28515625" customWidth="1"/>
    <col min="12" max="12" width="11" customWidth="1"/>
    <col min="13" max="13" width="40.5703125" customWidth="1"/>
    <col min="14" max="14" width="3.7109375" customWidth="1"/>
    <col min="15" max="15" width="11.7109375" hidden="1" customWidth="1"/>
    <col min="16" max="16" width="10.5703125" hidden="1" customWidth="1"/>
    <col min="17" max="17" width="14.7109375" hidden="1" customWidth="1"/>
    <col min="18" max="18" width="13.5703125" customWidth="1"/>
    <col min="20" max="20" width="12.42578125" customWidth="1"/>
    <col min="24" max="24" width="7.28515625" customWidth="1"/>
  </cols>
  <sheetData>
    <row r="1" spans="2:26" ht="13.15" customHeight="1"/>
    <row r="2" spans="2:26">
      <c r="M2" s="3" t="s">
        <v>0</v>
      </c>
    </row>
    <row r="5" spans="2:26" ht="24.75" customHeight="1">
      <c r="B5" s="31" t="s">
        <v>82</v>
      </c>
      <c r="C5" s="41"/>
      <c r="D5" s="41"/>
      <c r="E5" s="41"/>
      <c r="F5" s="41"/>
      <c r="G5" s="41"/>
      <c r="H5" s="41"/>
      <c r="I5" s="41"/>
      <c r="J5" s="41"/>
      <c r="K5" s="41"/>
      <c r="L5" s="41"/>
      <c r="M5" s="41"/>
      <c r="N5" s="41"/>
      <c r="O5" s="41"/>
      <c r="P5" s="41"/>
      <c r="Q5" s="41"/>
      <c r="R5" s="41"/>
      <c r="S5" s="41"/>
      <c r="T5" s="41"/>
      <c r="U5" s="41"/>
      <c r="V5" s="42"/>
      <c r="W5" s="42"/>
      <c r="X5" s="42"/>
      <c r="Y5" s="42"/>
      <c r="Z5" s="42"/>
    </row>
    <row r="6" spans="2:26">
      <c r="B6" s="18"/>
      <c r="C6" s="18"/>
      <c r="D6" s="18"/>
      <c r="E6" s="18"/>
      <c r="F6" s="18"/>
      <c r="G6" s="18"/>
    </row>
    <row r="7" spans="2:26" ht="34.9" customHeight="1">
      <c r="B7" s="526" t="s">
        <v>409</v>
      </c>
      <c r="C7" s="526"/>
      <c r="D7" s="526"/>
      <c r="E7" s="526"/>
      <c r="F7" s="526"/>
      <c r="G7" s="526"/>
      <c r="H7" s="526"/>
      <c r="I7" s="526"/>
      <c r="J7" s="526"/>
      <c r="K7" s="526"/>
      <c r="L7" s="526"/>
      <c r="M7" s="526"/>
    </row>
    <row r="8" spans="2:26" ht="12.75" customHeight="1">
      <c r="G8" s="18"/>
    </row>
    <row r="9" spans="2:26" ht="12.75" customHeight="1">
      <c r="D9" s="163" t="s">
        <v>410</v>
      </c>
      <c r="E9" s="492">
        <v>44651</v>
      </c>
      <c r="F9" s="139" t="s">
        <v>411</v>
      </c>
      <c r="G9" s="18"/>
    </row>
    <row r="10" spans="2:26" ht="18.75">
      <c r="B10" s="243" t="s">
        <v>412</v>
      </c>
      <c r="C10" s="243"/>
      <c r="D10" s="243"/>
      <c r="E10" s="243"/>
      <c r="F10" s="243"/>
      <c r="G10" s="243"/>
      <c r="H10" s="243"/>
      <c r="I10" s="243"/>
      <c r="J10" s="243"/>
      <c r="K10" s="243"/>
      <c r="L10" s="243"/>
      <c r="M10" s="243"/>
      <c r="N10" s="141"/>
      <c r="O10" s="332" t="s">
        <v>413</v>
      </c>
      <c r="P10" s="332" t="s">
        <v>413</v>
      </c>
    </row>
    <row r="11" spans="2:26" ht="39" customHeight="1">
      <c r="B11" s="27" t="s">
        <v>414</v>
      </c>
      <c r="C11" s="34" t="s">
        <v>300</v>
      </c>
      <c r="D11" s="34" t="s">
        <v>415</v>
      </c>
      <c r="E11" s="34" t="s">
        <v>416</v>
      </c>
      <c r="F11" s="34" t="s">
        <v>324</v>
      </c>
      <c r="G11" s="35" t="s">
        <v>334</v>
      </c>
      <c r="H11" s="35" t="s">
        <v>417</v>
      </c>
      <c r="I11" s="35" t="s">
        <v>418</v>
      </c>
      <c r="J11" s="35" t="s">
        <v>419</v>
      </c>
      <c r="K11" s="35" t="s">
        <v>420</v>
      </c>
      <c r="L11" s="35" t="s">
        <v>421</v>
      </c>
      <c r="M11" s="35" t="s">
        <v>422</v>
      </c>
      <c r="O11" s="330" t="s">
        <v>423</v>
      </c>
      <c r="P11" s="330" t="s">
        <v>424</v>
      </c>
    </row>
    <row r="12" spans="2:26" ht="14.25">
      <c r="B12" s="47" t="s">
        <v>425</v>
      </c>
      <c r="C12" s="227" t="s">
        <v>426</v>
      </c>
      <c r="D12" s="228">
        <v>44768</v>
      </c>
      <c r="E12" s="296" t="str">
        <f t="shared" ref="E12" si="0">IF(P12=0,"-",YEARFRAC($D12,$E$9,0))</f>
        <v>-</v>
      </c>
      <c r="F12" s="302">
        <f t="shared" ref="F12:F15" si="1">ROUNDDOWN(YEARFRAC($O12,$E$9,0),0)</f>
        <v>58</v>
      </c>
      <c r="G12" s="143" t="s">
        <v>337</v>
      </c>
      <c r="H12" s="298" t="s">
        <v>280</v>
      </c>
      <c r="I12" s="143"/>
      <c r="J12" s="143"/>
      <c r="K12" s="143"/>
      <c r="L12" s="143"/>
      <c r="M12" s="144" t="s">
        <v>427</v>
      </c>
      <c r="O12" s="135">
        <v>23408</v>
      </c>
      <c r="P12">
        <f>IF($E$9&lt;$D12,0,1)</f>
        <v>0</v>
      </c>
    </row>
    <row r="13" spans="2:26" ht="14.25">
      <c r="B13" s="47" t="s">
        <v>428</v>
      </c>
      <c r="C13" s="227" t="s">
        <v>429</v>
      </c>
      <c r="D13" s="228">
        <v>41848</v>
      </c>
      <c r="E13" s="296">
        <f t="shared" ref="E13:E24" si="2">IF(P13=0,"-",YEARFRAC($D13,$E$9,0))</f>
        <v>7.6749999999999998</v>
      </c>
      <c r="F13" s="302">
        <f t="shared" si="1"/>
        <v>73</v>
      </c>
      <c r="G13" s="143" t="s">
        <v>337</v>
      </c>
      <c r="H13" s="298">
        <v>0.85709999999999997</v>
      </c>
      <c r="I13" s="143"/>
      <c r="J13" s="143" t="s">
        <v>430</v>
      </c>
      <c r="K13" s="143"/>
      <c r="L13" s="143"/>
      <c r="M13" s="144"/>
      <c r="O13" s="135">
        <v>17958</v>
      </c>
      <c r="P13">
        <f>IF($E$9&lt;$D13,0,1)</f>
        <v>1</v>
      </c>
    </row>
    <row r="14" spans="2:26">
      <c r="B14" s="47" t="s">
        <v>431</v>
      </c>
      <c r="C14" s="227" t="s">
        <v>432</v>
      </c>
      <c r="D14" s="228">
        <v>43308</v>
      </c>
      <c r="E14" s="296">
        <f t="shared" si="2"/>
        <v>3.6777777777777776</v>
      </c>
      <c r="F14" s="302">
        <f t="shared" si="1"/>
        <v>57</v>
      </c>
      <c r="G14" s="143" t="s">
        <v>335</v>
      </c>
      <c r="H14" s="298">
        <v>1</v>
      </c>
      <c r="I14" s="143"/>
      <c r="J14" s="143"/>
      <c r="K14" s="143"/>
      <c r="L14" s="143"/>
      <c r="M14" s="144" t="s">
        <v>433</v>
      </c>
      <c r="O14" s="135">
        <v>23833</v>
      </c>
      <c r="P14">
        <f t="shared" ref="P14:P24" si="3">IF($E$9&lt;$D14,0,1)</f>
        <v>1</v>
      </c>
    </row>
    <row r="15" spans="2:26">
      <c r="B15" s="47" t="s">
        <v>434</v>
      </c>
      <c r="C15" s="227" t="s">
        <v>429</v>
      </c>
      <c r="D15" s="228">
        <v>43132</v>
      </c>
      <c r="E15" s="296">
        <f t="shared" si="2"/>
        <v>4.166666666666667</v>
      </c>
      <c r="F15" s="302">
        <f t="shared" si="1"/>
        <v>65</v>
      </c>
      <c r="G15" s="143" t="s">
        <v>337</v>
      </c>
      <c r="H15" s="299">
        <v>1</v>
      </c>
      <c r="I15" s="143" t="s">
        <v>430</v>
      </c>
      <c r="J15" s="143" t="s">
        <v>430</v>
      </c>
      <c r="K15" s="143" t="s">
        <v>430</v>
      </c>
      <c r="L15" s="143"/>
      <c r="M15" s="145" t="s">
        <v>435</v>
      </c>
      <c r="O15" s="135">
        <v>20668</v>
      </c>
      <c r="P15">
        <f t="shared" si="3"/>
        <v>1</v>
      </c>
    </row>
    <row r="16" spans="2:26" ht="14.25">
      <c r="B16" s="47" t="s">
        <v>436</v>
      </c>
      <c r="C16" s="227" t="s">
        <v>426</v>
      </c>
      <c r="D16" s="228">
        <v>44768</v>
      </c>
      <c r="E16" s="296" t="str">
        <f>IF(P16=0,"-",YEARFRAC($D16,$E$9,0))</f>
        <v>-</v>
      </c>
      <c r="F16" s="302">
        <f>ROUNDDOWN(YEARFRAC($O16,$E$9,0),0)</f>
        <v>55</v>
      </c>
      <c r="G16" s="143" t="s">
        <v>335</v>
      </c>
      <c r="H16" s="298" t="s">
        <v>280</v>
      </c>
      <c r="I16" s="325"/>
      <c r="J16" s="325"/>
      <c r="K16" s="325"/>
      <c r="L16" s="325"/>
      <c r="M16" s="328"/>
      <c r="O16" s="135">
        <v>24289</v>
      </c>
      <c r="P16">
        <f t="shared" si="3"/>
        <v>0</v>
      </c>
    </row>
    <row r="17" spans="2:16" ht="25.5">
      <c r="B17" s="47" t="s">
        <v>437</v>
      </c>
      <c r="C17" s="227" t="s">
        <v>429</v>
      </c>
      <c r="D17" s="228">
        <v>41883</v>
      </c>
      <c r="E17" s="296">
        <f t="shared" si="2"/>
        <v>7.583333333333333</v>
      </c>
      <c r="F17" s="302">
        <f t="shared" ref="F17:F24" si="4">ROUNDDOWN(YEARFRAC($O17,$E$9,0),0)</f>
        <v>64</v>
      </c>
      <c r="G17" s="143" t="s">
        <v>335</v>
      </c>
      <c r="H17" s="299">
        <v>1</v>
      </c>
      <c r="I17" s="143"/>
      <c r="J17" s="143"/>
      <c r="K17" s="143" t="s">
        <v>430</v>
      </c>
      <c r="L17" s="143" t="s">
        <v>430</v>
      </c>
      <c r="M17" s="145" t="s">
        <v>438</v>
      </c>
      <c r="O17" s="135">
        <v>21064</v>
      </c>
      <c r="P17">
        <f t="shared" si="3"/>
        <v>1</v>
      </c>
    </row>
    <row r="18" spans="2:16" ht="14.25">
      <c r="B18" s="47" t="s">
        <v>439</v>
      </c>
      <c r="C18" s="229" t="s">
        <v>440</v>
      </c>
      <c r="D18" s="228">
        <v>41671</v>
      </c>
      <c r="E18" s="296">
        <f t="shared" si="2"/>
        <v>8.1666666666666661</v>
      </c>
      <c r="F18" s="302">
        <f t="shared" si="4"/>
        <v>71</v>
      </c>
      <c r="G18" s="143" t="s">
        <v>335</v>
      </c>
      <c r="H18" s="299">
        <v>1</v>
      </c>
      <c r="I18" s="143"/>
      <c r="J18" s="143" t="s">
        <v>430</v>
      </c>
      <c r="K18" s="143" t="s">
        <v>441</v>
      </c>
      <c r="L18" s="143" t="s">
        <v>430</v>
      </c>
      <c r="M18" s="145"/>
      <c r="O18" s="135">
        <v>18384</v>
      </c>
      <c r="P18">
        <f t="shared" si="3"/>
        <v>1</v>
      </c>
    </row>
    <row r="19" spans="2:16" ht="14.25">
      <c r="B19" s="47" t="s">
        <v>442</v>
      </c>
      <c r="C19" s="227" t="s">
        <v>429</v>
      </c>
      <c r="D19" s="228">
        <v>44621</v>
      </c>
      <c r="E19" s="296">
        <f t="shared" si="2"/>
        <v>8.3333333333333329E-2</v>
      </c>
      <c r="F19" s="302">
        <f t="shared" si="4"/>
        <v>50</v>
      </c>
      <c r="G19" s="143" t="s">
        <v>335</v>
      </c>
      <c r="H19" s="299">
        <v>1</v>
      </c>
      <c r="I19" s="143" t="s">
        <v>430</v>
      </c>
      <c r="J19" s="143"/>
      <c r="K19" s="143"/>
      <c r="L19" s="143"/>
      <c r="M19" s="327" t="s">
        <v>443</v>
      </c>
      <c r="O19" s="135">
        <v>26330</v>
      </c>
      <c r="P19">
        <f t="shared" si="3"/>
        <v>1</v>
      </c>
    </row>
    <row r="20" spans="2:16">
      <c r="B20" s="47" t="s">
        <v>444</v>
      </c>
      <c r="C20" s="227" t="s">
        <v>429</v>
      </c>
      <c r="D20" s="228">
        <v>42887</v>
      </c>
      <c r="E20" s="296">
        <f t="shared" si="2"/>
        <v>4.833333333333333</v>
      </c>
      <c r="F20" s="302">
        <f t="shared" si="4"/>
        <v>57</v>
      </c>
      <c r="G20" s="143" t="s">
        <v>335</v>
      </c>
      <c r="H20" s="299">
        <v>1</v>
      </c>
      <c r="I20" s="143" t="s">
        <v>430</v>
      </c>
      <c r="J20" s="143"/>
      <c r="K20" s="143"/>
      <c r="L20" s="143" t="s">
        <v>441</v>
      </c>
      <c r="M20" s="327" t="s">
        <v>445</v>
      </c>
      <c r="O20" s="135">
        <v>23498</v>
      </c>
      <c r="P20">
        <f t="shared" si="3"/>
        <v>1</v>
      </c>
    </row>
    <row r="21" spans="2:16">
      <c r="B21" s="47" t="s">
        <v>446</v>
      </c>
      <c r="C21" s="227" t="s">
        <v>429</v>
      </c>
      <c r="D21" s="228">
        <v>42370</v>
      </c>
      <c r="E21" s="296">
        <f t="shared" si="2"/>
        <v>6.25</v>
      </c>
      <c r="F21" s="302">
        <f t="shared" si="4"/>
        <v>61</v>
      </c>
      <c r="G21" s="143" t="s">
        <v>337</v>
      </c>
      <c r="H21" s="299">
        <v>1</v>
      </c>
      <c r="I21" s="143" t="s">
        <v>441</v>
      </c>
      <c r="J21" s="143"/>
      <c r="K21" s="143"/>
      <c r="L21" s="143"/>
      <c r="M21" s="328" t="s">
        <v>447</v>
      </c>
      <c r="O21" s="135">
        <v>22037</v>
      </c>
      <c r="P21">
        <f t="shared" si="3"/>
        <v>1</v>
      </c>
    </row>
    <row r="22" spans="2:16" ht="14.25">
      <c r="B22" s="47" t="s">
        <v>448</v>
      </c>
      <c r="C22" s="227" t="s">
        <v>432</v>
      </c>
      <c r="D22" s="228">
        <v>41730</v>
      </c>
      <c r="E22" s="296">
        <f t="shared" si="2"/>
        <v>8</v>
      </c>
      <c r="F22" s="302">
        <f t="shared" si="4"/>
        <v>57</v>
      </c>
      <c r="G22" s="143" t="s">
        <v>337</v>
      </c>
      <c r="H22" s="298">
        <v>1</v>
      </c>
      <c r="I22" s="143"/>
      <c r="J22" s="143"/>
      <c r="K22" s="143"/>
      <c r="L22" s="143"/>
      <c r="M22" s="328" t="s">
        <v>449</v>
      </c>
      <c r="O22" s="135">
        <v>23621</v>
      </c>
      <c r="P22">
        <f t="shared" si="3"/>
        <v>1</v>
      </c>
    </row>
    <row r="23" spans="2:16" ht="14.25">
      <c r="B23" s="324" t="s">
        <v>450</v>
      </c>
      <c r="C23" s="227" t="s">
        <v>426</v>
      </c>
      <c r="D23" s="228">
        <v>44768</v>
      </c>
      <c r="E23" s="296" t="str">
        <f t="shared" si="2"/>
        <v>-</v>
      </c>
      <c r="F23" s="302">
        <f t="shared" si="4"/>
        <v>54</v>
      </c>
      <c r="G23" s="326" t="s">
        <v>337</v>
      </c>
      <c r="H23" s="298" t="s">
        <v>280</v>
      </c>
      <c r="I23" s="325"/>
      <c r="J23" s="325"/>
      <c r="K23" s="325"/>
      <c r="L23" s="325"/>
      <c r="M23" s="329" t="s">
        <v>451</v>
      </c>
      <c r="O23" s="135">
        <v>24746</v>
      </c>
      <c r="P23">
        <f t="shared" si="3"/>
        <v>0</v>
      </c>
    </row>
    <row r="24" spans="2:16" ht="25.5">
      <c r="B24" s="292" t="s">
        <v>452</v>
      </c>
      <c r="C24" s="293" t="s">
        <v>453</v>
      </c>
      <c r="D24" s="294">
        <v>44040</v>
      </c>
      <c r="E24" s="296">
        <f t="shared" si="2"/>
        <v>1.675</v>
      </c>
      <c r="F24" s="302">
        <f t="shared" si="4"/>
        <v>60</v>
      </c>
      <c r="G24" s="295" t="s">
        <v>337</v>
      </c>
      <c r="H24" s="300">
        <v>1</v>
      </c>
      <c r="I24" s="295"/>
      <c r="J24" s="295" t="s">
        <v>441</v>
      </c>
      <c r="K24" s="295"/>
      <c r="L24" s="295"/>
      <c r="M24" s="291" t="s">
        <v>454</v>
      </c>
      <c r="O24" s="135">
        <v>22525</v>
      </c>
      <c r="P24">
        <f t="shared" si="3"/>
        <v>1</v>
      </c>
    </row>
    <row r="25" spans="2:16" ht="13.5" thickBot="1">
      <c r="B25" s="136" t="s">
        <v>455</v>
      </c>
      <c r="C25" s="230"/>
      <c r="D25" s="231"/>
      <c r="E25" s="297">
        <f>AVERAGE(E12:E24)</f>
        <v>5.2111111111111104</v>
      </c>
      <c r="F25" s="303">
        <f>SUMPRODUCT(F12:F24,P12:P24)/SUM(P12:P24)</f>
        <v>61.5</v>
      </c>
      <c r="G25" s="146"/>
      <c r="H25" s="301"/>
      <c r="I25" s="148"/>
      <c r="J25" s="148"/>
      <c r="K25" s="148"/>
      <c r="L25" s="148"/>
      <c r="M25" s="149"/>
    </row>
    <row r="26" spans="2:16">
      <c r="B26" s="153" t="s">
        <v>144</v>
      </c>
      <c r="C26" s="153"/>
      <c r="D26" s="153"/>
      <c r="E26" s="153"/>
      <c r="F26" s="153"/>
      <c r="G26" s="153"/>
      <c r="H26" s="154"/>
      <c r="I26" s="154"/>
      <c r="J26" s="154"/>
      <c r="K26" s="154"/>
      <c r="L26" s="154"/>
      <c r="M26" s="154"/>
    </row>
    <row r="27" spans="2:16" ht="19.5" customHeight="1">
      <c r="B27" s="519" t="s">
        <v>456</v>
      </c>
      <c r="C27" s="519"/>
      <c r="D27" s="519"/>
      <c r="E27" s="519"/>
      <c r="F27" s="519"/>
      <c r="G27" s="519"/>
      <c r="H27" s="519"/>
      <c r="I27" s="519"/>
      <c r="J27" s="154"/>
      <c r="K27" s="154"/>
      <c r="L27" s="154"/>
      <c r="M27" s="154"/>
    </row>
    <row r="28" spans="2:16" ht="12.75" customHeight="1">
      <c r="B28" s="519" t="s">
        <v>457</v>
      </c>
      <c r="C28" s="519"/>
      <c r="D28" s="519"/>
      <c r="E28" s="519"/>
      <c r="F28" s="519"/>
      <c r="G28" s="519"/>
      <c r="H28" s="519"/>
      <c r="I28" s="331"/>
      <c r="J28" s="331"/>
      <c r="K28" s="331"/>
      <c r="L28" s="331"/>
      <c r="M28" s="331"/>
    </row>
    <row r="29" spans="2:16">
      <c r="B29" s="519" t="s">
        <v>458</v>
      </c>
      <c r="C29" s="519"/>
      <c r="D29" s="519"/>
      <c r="E29" s="519"/>
      <c r="F29" s="519"/>
      <c r="G29" s="519"/>
      <c r="H29" s="519"/>
      <c r="I29" s="519"/>
      <c r="J29" s="331"/>
      <c r="K29" s="331"/>
      <c r="L29" s="331"/>
      <c r="M29" s="331"/>
    </row>
    <row r="30" spans="2:16" ht="12.75" customHeight="1">
      <c r="B30" s="519" t="s">
        <v>459</v>
      </c>
      <c r="C30" s="519"/>
      <c r="D30" s="519"/>
      <c r="E30" s="519"/>
      <c r="F30" s="519"/>
      <c r="G30" s="519"/>
      <c r="H30" s="519"/>
      <c r="I30" s="331"/>
      <c r="J30" s="331"/>
      <c r="K30" s="331"/>
      <c r="L30" s="331"/>
      <c r="M30" s="331"/>
    </row>
    <row r="31" spans="2:16" ht="12.75" customHeight="1">
      <c r="B31" s="519" t="s">
        <v>460</v>
      </c>
      <c r="C31" s="519"/>
      <c r="D31" s="519"/>
      <c r="E31" s="519"/>
      <c r="F31" s="519"/>
      <c r="G31" s="519"/>
      <c r="H31" s="519"/>
      <c r="I31" s="331"/>
      <c r="J31" s="331"/>
      <c r="K31" s="331"/>
      <c r="L31" s="331"/>
      <c r="M31" s="331"/>
    </row>
    <row r="32" spans="2:16" ht="21.75" customHeight="1">
      <c r="B32" s="519" t="s">
        <v>461</v>
      </c>
      <c r="C32" s="519"/>
      <c r="D32" s="519"/>
      <c r="E32" s="519"/>
      <c r="F32" s="519"/>
      <c r="G32" s="519"/>
      <c r="H32" s="519"/>
      <c r="I32" s="519"/>
      <c r="J32" s="331"/>
      <c r="K32" s="331"/>
      <c r="L32" s="331"/>
      <c r="M32" s="331"/>
    </row>
    <row r="33" spans="2:17" ht="12.75" customHeight="1">
      <c r="B33" s="519" t="s">
        <v>462</v>
      </c>
      <c r="C33" s="519"/>
      <c r="D33" s="519"/>
      <c r="E33" s="519"/>
      <c r="F33" s="519"/>
      <c r="G33" s="519"/>
      <c r="H33" s="519"/>
      <c r="I33" s="331"/>
      <c r="J33" s="331"/>
      <c r="K33" s="331"/>
      <c r="L33" s="331"/>
      <c r="M33" s="331"/>
    </row>
    <row r="34" spans="2:17" ht="12.75" customHeight="1">
      <c r="B34" s="154"/>
      <c r="C34" s="154"/>
      <c r="D34" s="154"/>
      <c r="E34" s="154"/>
      <c r="F34" s="154"/>
      <c r="G34" s="154"/>
      <c r="H34" s="154"/>
      <c r="I34" s="154"/>
      <c r="J34" s="154"/>
      <c r="K34" s="154"/>
      <c r="L34" s="154"/>
      <c r="M34" s="154"/>
    </row>
    <row r="35" spans="2:17" ht="18.75">
      <c r="B35" s="243" t="s">
        <v>85</v>
      </c>
      <c r="C35" s="243"/>
      <c r="D35" s="243"/>
      <c r="E35" s="243"/>
      <c r="F35" s="243"/>
      <c r="G35" s="243"/>
      <c r="H35" s="243"/>
      <c r="O35" s="332" t="s">
        <v>413</v>
      </c>
      <c r="P35" s="332" t="s">
        <v>413</v>
      </c>
      <c r="Q35" s="332" t="s">
        <v>413</v>
      </c>
    </row>
    <row r="36" spans="2:17" ht="12.75" customHeight="1">
      <c r="B36" s="27" t="s">
        <v>463</v>
      </c>
      <c r="C36" s="34" t="s">
        <v>300</v>
      </c>
      <c r="D36" s="34" t="s">
        <v>415</v>
      </c>
      <c r="E36" s="34" t="s">
        <v>416</v>
      </c>
      <c r="F36" s="304" t="s">
        <v>324</v>
      </c>
      <c r="G36" s="35" t="s">
        <v>334</v>
      </c>
      <c r="H36" s="35" t="s">
        <v>464</v>
      </c>
      <c r="O36" s="35" t="s">
        <v>423</v>
      </c>
      <c r="P36" s="35" t="s">
        <v>424</v>
      </c>
      <c r="Q36" s="330" t="s">
        <v>465</v>
      </c>
    </row>
    <row r="37" spans="2:17" ht="12.75" customHeight="1">
      <c r="B37" s="9" t="s">
        <v>466</v>
      </c>
      <c r="C37" s="159" t="s">
        <v>467</v>
      </c>
      <c r="D37" s="160">
        <v>42278</v>
      </c>
      <c r="E37" s="296">
        <f>IF(P37=0,"-",YEARFRAC($D37,$E$9,0))</f>
        <v>6.5</v>
      </c>
      <c r="F37" s="302">
        <f t="shared" ref="F37:F51" si="5">ROUNDDOWN(YEARFRAC($O37,$E$9,0),0)</f>
        <v>55</v>
      </c>
      <c r="G37" s="161" t="s">
        <v>337</v>
      </c>
      <c r="H37" s="162" t="s">
        <v>468</v>
      </c>
      <c r="O37" s="135">
        <v>24473</v>
      </c>
      <c r="P37">
        <f>IF(OR($E$9&lt;$D37,$E$9&gt;$Q37),0,1)</f>
        <v>1</v>
      </c>
      <c r="Q37" s="135">
        <v>44742</v>
      </c>
    </row>
    <row r="38" spans="2:17" ht="12.75" customHeight="1">
      <c r="B38" s="9" t="s">
        <v>469</v>
      </c>
      <c r="C38" s="159" t="s">
        <v>470</v>
      </c>
      <c r="D38" s="160">
        <v>42278</v>
      </c>
      <c r="E38" s="296">
        <f t="shared" ref="E38:E51" si="6">IF(P38=0,"-",YEARFRAC($D38,$E$9,0))</f>
        <v>6.5</v>
      </c>
      <c r="F38" s="302">
        <f t="shared" si="5"/>
        <v>61</v>
      </c>
      <c r="G38" s="161" t="s">
        <v>337</v>
      </c>
      <c r="H38" s="162" t="s">
        <v>468</v>
      </c>
      <c r="J38" s="533" t="s">
        <v>1199</v>
      </c>
      <c r="K38" s="533"/>
      <c r="L38" s="533"/>
      <c r="M38" s="533"/>
      <c r="N38" s="533"/>
      <c r="O38" s="135">
        <v>22068</v>
      </c>
      <c r="P38">
        <f t="shared" ref="P38:P51" si="7">IF(OR($E$9&lt;$D38,$E$9&gt;$Q38),0,1)</f>
        <v>1</v>
      </c>
      <c r="Q38" s="135">
        <v>54789</v>
      </c>
    </row>
    <row r="39" spans="2:17" ht="12.75" customHeight="1">
      <c r="B39" s="9" t="s">
        <v>471</v>
      </c>
      <c r="C39" s="159" t="s">
        <v>472</v>
      </c>
      <c r="D39" s="160">
        <v>44136</v>
      </c>
      <c r="E39" s="296">
        <f t="shared" si="6"/>
        <v>1.4166666666666667</v>
      </c>
      <c r="F39" s="302">
        <f t="shared" si="5"/>
        <v>48</v>
      </c>
      <c r="G39" s="161" t="s">
        <v>337</v>
      </c>
      <c r="H39" s="162" t="s">
        <v>473</v>
      </c>
      <c r="O39" s="135">
        <v>26816</v>
      </c>
      <c r="P39">
        <f t="shared" si="7"/>
        <v>1</v>
      </c>
      <c r="Q39" s="135">
        <v>54789</v>
      </c>
    </row>
    <row r="40" spans="2:17" ht="12.75" customHeight="1">
      <c r="B40" s="9" t="s">
        <v>431</v>
      </c>
      <c r="C40" s="159" t="s">
        <v>474</v>
      </c>
      <c r="D40" s="160">
        <v>43282</v>
      </c>
      <c r="E40" s="296">
        <f t="shared" si="6"/>
        <v>3.75</v>
      </c>
      <c r="F40" s="302">
        <f t="shared" si="5"/>
        <v>57</v>
      </c>
      <c r="G40" s="161" t="s">
        <v>335</v>
      </c>
      <c r="H40" s="162" t="s">
        <v>473</v>
      </c>
      <c r="O40" s="135">
        <v>23833</v>
      </c>
      <c r="P40">
        <f t="shared" si="7"/>
        <v>1</v>
      </c>
      <c r="Q40" s="135">
        <v>54789</v>
      </c>
    </row>
    <row r="41" spans="2:17" ht="12.75" customHeight="1">
      <c r="B41" s="9" t="s">
        <v>475</v>
      </c>
      <c r="C41" s="159" t="s">
        <v>476</v>
      </c>
      <c r="D41" s="160">
        <v>42614</v>
      </c>
      <c r="E41" s="296">
        <f t="shared" si="6"/>
        <v>5.583333333333333</v>
      </c>
      <c r="F41" s="302">
        <f t="shared" si="5"/>
        <v>46</v>
      </c>
      <c r="G41" s="161" t="s">
        <v>337</v>
      </c>
      <c r="H41" s="162" t="s">
        <v>473</v>
      </c>
      <c r="O41" s="135">
        <v>27820</v>
      </c>
      <c r="P41">
        <f t="shared" si="7"/>
        <v>1</v>
      </c>
      <c r="Q41" s="135">
        <v>54789</v>
      </c>
    </row>
    <row r="42" spans="2:17" ht="12.75" customHeight="1">
      <c r="B42" s="9" t="s">
        <v>477</v>
      </c>
      <c r="C42" s="159" t="s">
        <v>478</v>
      </c>
      <c r="D42" s="160">
        <v>44228</v>
      </c>
      <c r="E42" s="296">
        <f t="shared" si="6"/>
        <v>1.1666666666666667</v>
      </c>
      <c r="F42" s="302">
        <f t="shared" si="5"/>
        <v>43</v>
      </c>
      <c r="G42" s="161" t="s">
        <v>337</v>
      </c>
      <c r="H42" s="162" t="s">
        <v>473</v>
      </c>
      <c r="O42" s="135">
        <v>28611</v>
      </c>
      <c r="P42">
        <f t="shared" si="7"/>
        <v>1</v>
      </c>
      <c r="Q42" s="135">
        <v>54789</v>
      </c>
    </row>
    <row r="43" spans="2:17" ht="12.75" customHeight="1">
      <c r="B43" s="9" t="s">
        <v>479</v>
      </c>
      <c r="C43" s="159" t="s">
        <v>480</v>
      </c>
      <c r="D43" s="160">
        <v>43922</v>
      </c>
      <c r="E43" s="296">
        <f t="shared" si="6"/>
        <v>2</v>
      </c>
      <c r="F43" s="302">
        <f t="shared" si="5"/>
        <v>51</v>
      </c>
      <c r="G43" s="161" t="s">
        <v>337</v>
      </c>
      <c r="H43" s="162" t="s">
        <v>473</v>
      </c>
      <c r="O43" s="135">
        <v>25993</v>
      </c>
      <c r="P43">
        <f t="shared" si="7"/>
        <v>1</v>
      </c>
      <c r="Q43" s="135">
        <v>54789</v>
      </c>
    </row>
    <row r="44" spans="2:17" ht="12.75" customHeight="1">
      <c r="B44" s="9" t="s">
        <v>481</v>
      </c>
      <c r="C44" s="159" t="s">
        <v>482</v>
      </c>
      <c r="D44" s="160">
        <v>43709</v>
      </c>
      <c r="E44" s="296">
        <f t="shared" si="6"/>
        <v>2.5833333333333335</v>
      </c>
      <c r="F44" s="302">
        <f t="shared" si="5"/>
        <v>56</v>
      </c>
      <c r="G44" s="161" t="s">
        <v>337</v>
      </c>
      <c r="H44" s="162" t="s">
        <v>468</v>
      </c>
      <c r="O44" s="135">
        <v>24077</v>
      </c>
      <c r="P44">
        <f t="shared" si="7"/>
        <v>1</v>
      </c>
      <c r="Q44" s="135">
        <v>54789</v>
      </c>
    </row>
    <row r="45" spans="2:17" ht="12.75" customHeight="1">
      <c r="B45" s="9" t="s">
        <v>483</v>
      </c>
      <c r="C45" s="159" t="s">
        <v>484</v>
      </c>
      <c r="D45" s="160">
        <v>40238</v>
      </c>
      <c r="E45" s="296">
        <f t="shared" si="6"/>
        <v>12.083333333333334</v>
      </c>
      <c r="F45" s="302">
        <f t="shared" si="5"/>
        <v>61</v>
      </c>
      <c r="G45" s="161" t="s">
        <v>335</v>
      </c>
      <c r="H45" s="162" t="s">
        <v>468</v>
      </c>
      <c r="O45" s="135">
        <v>22037</v>
      </c>
      <c r="P45">
        <f t="shared" si="7"/>
        <v>1</v>
      </c>
      <c r="Q45" s="135">
        <v>54789</v>
      </c>
    </row>
    <row r="46" spans="2:17" ht="12.75" customHeight="1">
      <c r="B46" s="9" t="s">
        <v>485</v>
      </c>
      <c r="C46" s="159" t="s">
        <v>486</v>
      </c>
      <c r="D46" s="160">
        <v>41730</v>
      </c>
      <c r="E46" s="296">
        <f t="shared" si="6"/>
        <v>8</v>
      </c>
      <c r="F46" s="302">
        <f t="shared" si="5"/>
        <v>57</v>
      </c>
      <c r="G46" s="161" t="s">
        <v>337</v>
      </c>
      <c r="H46" s="162" t="s">
        <v>473</v>
      </c>
      <c r="O46" s="135">
        <v>23621</v>
      </c>
      <c r="P46">
        <f t="shared" si="7"/>
        <v>1</v>
      </c>
      <c r="Q46" s="135">
        <v>54789</v>
      </c>
    </row>
    <row r="47" spans="2:17" ht="12.75" customHeight="1">
      <c r="B47" s="9" t="s">
        <v>487</v>
      </c>
      <c r="C47" s="159" t="s">
        <v>488</v>
      </c>
      <c r="D47" s="160">
        <v>42948</v>
      </c>
      <c r="E47" s="296">
        <f t="shared" si="6"/>
        <v>4.666666666666667</v>
      </c>
      <c r="F47" s="302">
        <f t="shared" si="5"/>
        <v>47</v>
      </c>
      <c r="G47" s="161" t="s">
        <v>337</v>
      </c>
      <c r="H47" s="162" t="s">
        <v>468</v>
      </c>
      <c r="O47" s="135">
        <v>27242</v>
      </c>
      <c r="P47">
        <f t="shared" si="7"/>
        <v>1</v>
      </c>
      <c r="Q47" s="135">
        <v>54789</v>
      </c>
    </row>
    <row r="48" spans="2:17" ht="12.75" customHeight="1">
      <c r="B48" s="9" t="s">
        <v>489</v>
      </c>
      <c r="C48" s="159" t="s">
        <v>467</v>
      </c>
      <c r="D48" s="160">
        <v>44743</v>
      </c>
      <c r="E48" s="296" t="str">
        <f t="shared" si="6"/>
        <v>-</v>
      </c>
      <c r="F48" s="302">
        <f t="shared" si="5"/>
        <v>52</v>
      </c>
      <c r="G48" s="161" t="s">
        <v>337</v>
      </c>
      <c r="H48" s="162" t="s">
        <v>468</v>
      </c>
      <c r="O48" s="454">
        <v>25538</v>
      </c>
      <c r="P48">
        <f t="shared" si="7"/>
        <v>0</v>
      </c>
      <c r="Q48" s="135">
        <v>54789</v>
      </c>
    </row>
    <row r="49" spans="2:17" ht="12.75" customHeight="1">
      <c r="B49" s="9" t="s">
        <v>490</v>
      </c>
      <c r="C49" s="159" t="s">
        <v>491</v>
      </c>
      <c r="D49" s="160">
        <v>41640</v>
      </c>
      <c r="E49" s="296">
        <f t="shared" si="6"/>
        <v>8.25</v>
      </c>
      <c r="F49" s="302">
        <f t="shared" si="5"/>
        <v>52</v>
      </c>
      <c r="G49" s="161" t="s">
        <v>335</v>
      </c>
      <c r="H49" s="162" t="s">
        <v>468</v>
      </c>
      <c r="O49" s="135">
        <v>25385</v>
      </c>
      <c r="P49">
        <f t="shared" si="7"/>
        <v>1</v>
      </c>
      <c r="Q49" s="135">
        <v>54789</v>
      </c>
    </row>
    <row r="50" spans="2:17" ht="12.75" customHeight="1">
      <c r="B50" s="9" t="s">
        <v>492</v>
      </c>
      <c r="C50" s="159" t="s">
        <v>493</v>
      </c>
      <c r="D50" s="160">
        <v>42125</v>
      </c>
      <c r="E50" s="296">
        <f t="shared" si="6"/>
        <v>6.916666666666667</v>
      </c>
      <c r="F50" s="302">
        <f>ROUNDDOWN(YEARFRAC($O50,$E$9,0),0)</f>
        <v>58</v>
      </c>
      <c r="G50" s="161" t="s">
        <v>337</v>
      </c>
      <c r="H50" s="162" t="s">
        <v>468</v>
      </c>
      <c r="J50" s="533"/>
      <c r="K50" s="533"/>
      <c r="L50" s="533"/>
      <c r="M50" s="533"/>
      <c r="N50" s="533"/>
      <c r="O50" s="135">
        <v>23255</v>
      </c>
      <c r="P50">
        <f t="shared" si="7"/>
        <v>1</v>
      </c>
      <c r="Q50" s="135">
        <v>54789</v>
      </c>
    </row>
    <row r="51" spans="2:17" ht="12.75" customHeight="1">
      <c r="B51" s="104" t="s">
        <v>494</v>
      </c>
      <c r="C51" s="164" t="s">
        <v>495</v>
      </c>
      <c r="D51" s="165">
        <v>43556</v>
      </c>
      <c r="E51" s="296">
        <f t="shared" si="6"/>
        <v>3</v>
      </c>
      <c r="F51" s="302">
        <f t="shared" si="5"/>
        <v>49</v>
      </c>
      <c r="G51" s="166" t="s">
        <v>335</v>
      </c>
      <c r="H51" s="167" t="s">
        <v>468</v>
      </c>
      <c r="O51" s="135">
        <v>26604</v>
      </c>
      <c r="P51">
        <f t="shared" si="7"/>
        <v>1</v>
      </c>
      <c r="Q51" s="135">
        <v>54789</v>
      </c>
    </row>
    <row r="52" spans="2:17" ht="12.75" customHeight="1" thickBot="1">
      <c r="B52" s="136" t="s">
        <v>455</v>
      </c>
      <c r="C52" s="151"/>
      <c r="D52" s="147"/>
      <c r="E52" s="297">
        <f>AVERAGE(E37:E51)</f>
        <v>5.1726190476190466</v>
      </c>
      <c r="F52" s="303">
        <f>SUMPRODUCT(F37:F51,P37:P51)/SUM(P37:P51)</f>
        <v>52.928571428571431</v>
      </c>
      <c r="G52" s="146"/>
      <c r="H52" s="232"/>
    </row>
    <row r="53" spans="2:17" ht="12.75" customHeight="1">
      <c r="B53" s="168" t="s">
        <v>144</v>
      </c>
      <c r="C53" s="21"/>
      <c r="D53" s="21"/>
      <c r="E53" s="21"/>
      <c r="F53" s="21"/>
      <c r="G53" s="21"/>
      <c r="H53" s="21"/>
      <c r="I53" s="21"/>
    </row>
    <row r="54" spans="2:17" ht="12.75" customHeight="1">
      <c r="B54" s="168" t="s">
        <v>496</v>
      </c>
      <c r="C54" s="21"/>
      <c r="D54" s="21"/>
      <c r="E54" s="21"/>
      <c r="F54" s="21"/>
      <c r="G54" s="21"/>
      <c r="H54" s="21"/>
      <c r="I54" s="21"/>
    </row>
    <row r="55" spans="2:17" ht="12.75" customHeight="1">
      <c r="B55" s="168" t="s">
        <v>497</v>
      </c>
      <c r="C55" s="21"/>
      <c r="D55" s="21"/>
      <c r="E55" s="21"/>
      <c r="F55" s="21"/>
      <c r="G55" s="21"/>
      <c r="H55" s="21"/>
      <c r="I55" s="21"/>
    </row>
    <row r="56" spans="2:17" ht="12.75" customHeight="1">
      <c r="B56" s="168" t="s">
        <v>498</v>
      </c>
      <c r="C56" s="21"/>
      <c r="D56" s="21"/>
      <c r="E56" s="21"/>
      <c r="F56" s="21"/>
      <c r="G56" s="21"/>
      <c r="H56" s="21"/>
      <c r="I56" s="21"/>
    </row>
    <row r="57" spans="2:17" ht="12.75" customHeight="1">
      <c r="B57" s="168" t="s">
        <v>499</v>
      </c>
      <c r="C57" s="21"/>
      <c r="D57" s="21"/>
      <c r="E57" s="21"/>
      <c r="F57" s="21"/>
      <c r="G57" s="21"/>
      <c r="H57" s="21"/>
      <c r="I57" s="21"/>
    </row>
    <row r="58" spans="2:17" ht="12.75" customHeight="1">
      <c r="B58" s="168" t="s">
        <v>500</v>
      </c>
      <c r="C58" s="21"/>
      <c r="D58" s="21"/>
      <c r="E58" s="21"/>
      <c r="F58" s="21"/>
      <c r="G58" s="21"/>
      <c r="H58" s="21"/>
      <c r="I58" s="21"/>
    </row>
    <row r="59" spans="2:17" ht="12.75" customHeight="1">
      <c r="B59" s="168" t="s">
        <v>501</v>
      </c>
      <c r="C59" s="154"/>
      <c r="D59" s="154"/>
      <c r="E59" s="154"/>
      <c r="F59" s="154"/>
      <c r="G59" s="154"/>
      <c r="H59" s="154"/>
    </row>
    <row r="60" spans="2:17" ht="34.9" customHeight="1">
      <c r="B60" s="528" t="s">
        <v>502</v>
      </c>
      <c r="C60" s="528"/>
      <c r="D60" s="243"/>
      <c r="E60" s="243"/>
      <c r="F60" s="243"/>
      <c r="G60" s="243"/>
      <c r="H60" s="243"/>
      <c r="I60" s="243"/>
    </row>
    <row r="61" spans="2:17" ht="27.75">
      <c r="B61" s="27" t="s">
        <v>334</v>
      </c>
      <c r="C61" s="142"/>
      <c r="D61" s="34" t="s">
        <v>414</v>
      </c>
      <c r="E61" s="35" t="s">
        <v>503</v>
      </c>
      <c r="F61" s="34" t="s">
        <v>504</v>
      </c>
      <c r="G61" s="35" t="s">
        <v>503</v>
      </c>
      <c r="H61" s="35" t="s">
        <v>85</v>
      </c>
      <c r="I61" s="35" t="s">
        <v>503</v>
      </c>
    </row>
    <row r="62" spans="2:17">
      <c r="B62" s="9" t="s">
        <v>505</v>
      </c>
      <c r="C62" s="9"/>
      <c r="D62" s="305">
        <v>5</v>
      </c>
      <c r="E62" s="306">
        <v>0.5</v>
      </c>
      <c r="F62" s="305">
        <v>2</v>
      </c>
      <c r="G62" s="306">
        <v>0.5</v>
      </c>
      <c r="H62" s="305">
        <v>10</v>
      </c>
      <c r="I62" s="306">
        <v>0.71419999999999995</v>
      </c>
    </row>
    <row r="63" spans="2:17">
      <c r="B63" s="9" t="s">
        <v>506</v>
      </c>
      <c r="C63" s="9"/>
      <c r="D63" s="305">
        <v>5</v>
      </c>
      <c r="E63" s="306">
        <v>0.5</v>
      </c>
      <c r="F63" s="305">
        <v>2</v>
      </c>
      <c r="G63" s="306">
        <v>0.5</v>
      </c>
      <c r="H63" s="305">
        <v>4</v>
      </c>
      <c r="I63" s="306">
        <v>0.28570000000000001</v>
      </c>
    </row>
    <row r="64" spans="2:17" ht="13.5" thickBot="1">
      <c r="B64" s="8" t="s">
        <v>507</v>
      </c>
      <c r="C64" s="8"/>
      <c r="D64" s="307">
        <v>0</v>
      </c>
      <c r="E64" s="308">
        <v>0</v>
      </c>
      <c r="F64" s="307">
        <v>0</v>
      </c>
      <c r="G64" s="308">
        <v>0</v>
      </c>
      <c r="H64" s="307">
        <v>0</v>
      </c>
      <c r="I64" s="308">
        <v>0</v>
      </c>
    </row>
    <row r="65" spans="2:9">
      <c r="B65" s="153" t="s">
        <v>144</v>
      </c>
      <c r="C65" s="15"/>
      <c r="D65" s="15"/>
      <c r="E65" s="15"/>
      <c r="F65" s="15"/>
      <c r="G65" s="15"/>
      <c r="H65" s="155"/>
      <c r="I65" s="155"/>
    </row>
    <row r="66" spans="2:9">
      <c r="B66" s="527" t="s">
        <v>508</v>
      </c>
      <c r="C66" s="527"/>
      <c r="D66" s="527"/>
      <c r="E66" s="527"/>
      <c r="F66" s="527"/>
      <c r="G66" s="527"/>
      <c r="H66" s="527"/>
      <c r="I66" s="527"/>
    </row>
    <row r="67" spans="2:9">
      <c r="B67" s="138"/>
      <c r="C67" s="15"/>
      <c r="D67" s="15"/>
      <c r="E67" s="15"/>
      <c r="F67" s="15"/>
      <c r="G67" s="15"/>
    </row>
    <row r="68" spans="2:9" ht="21">
      <c r="B68" s="243" t="s">
        <v>509</v>
      </c>
      <c r="C68" s="243"/>
      <c r="D68" s="243"/>
      <c r="E68" s="243"/>
      <c r="F68" s="243"/>
      <c r="G68" s="243"/>
      <c r="H68" s="243"/>
      <c r="I68" s="243"/>
    </row>
    <row r="69" spans="2:9" ht="27.75">
      <c r="B69" s="27" t="s">
        <v>510</v>
      </c>
      <c r="C69" s="142"/>
      <c r="D69" s="34" t="s">
        <v>414</v>
      </c>
      <c r="E69" s="35" t="s">
        <v>503</v>
      </c>
      <c r="F69" s="34" t="s">
        <v>511</v>
      </c>
      <c r="G69" s="35" t="s">
        <v>503</v>
      </c>
      <c r="H69" s="35" t="s">
        <v>85</v>
      </c>
      <c r="I69" s="35" t="s">
        <v>503</v>
      </c>
    </row>
    <row r="70" spans="2:9">
      <c r="B70" s="9" t="s">
        <v>512</v>
      </c>
      <c r="C70" s="9"/>
      <c r="D70" s="305">
        <v>10</v>
      </c>
      <c r="E70" s="306">
        <v>1</v>
      </c>
      <c r="F70" s="305">
        <v>4</v>
      </c>
      <c r="G70" s="306">
        <v>1</v>
      </c>
      <c r="H70" s="305">
        <v>10</v>
      </c>
      <c r="I70" s="306">
        <v>0.71430000000000005</v>
      </c>
    </row>
    <row r="71" spans="2:9">
      <c r="B71" s="9" t="s">
        <v>513</v>
      </c>
      <c r="C71" s="9"/>
      <c r="D71" s="305">
        <v>0</v>
      </c>
      <c r="E71" s="306">
        <v>0</v>
      </c>
      <c r="F71" s="305">
        <v>0</v>
      </c>
      <c r="G71" s="306">
        <v>0</v>
      </c>
      <c r="H71" s="305">
        <v>0</v>
      </c>
      <c r="I71" s="306">
        <v>0</v>
      </c>
    </row>
    <row r="72" spans="2:9">
      <c r="B72" s="9" t="s">
        <v>514</v>
      </c>
      <c r="C72" s="9"/>
      <c r="D72" s="305">
        <v>0</v>
      </c>
      <c r="E72" s="306">
        <v>0</v>
      </c>
      <c r="F72" s="305">
        <v>0</v>
      </c>
      <c r="G72" s="306">
        <v>0</v>
      </c>
      <c r="H72" s="305">
        <v>2</v>
      </c>
      <c r="I72" s="306">
        <v>0.1429</v>
      </c>
    </row>
    <row r="73" spans="2:9">
      <c r="B73" s="9" t="s">
        <v>515</v>
      </c>
      <c r="C73" s="9"/>
      <c r="D73" s="305">
        <v>0</v>
      </c>
      <c r="E73" s="306">
        <v>0</v>
      </c>
      <c r="F73" s="305">
        <v>0</v>
      </c>
      <c r="G73" s="306">
        <v>0</v>
      </c>
      <c r="H73" s="305">
        <v>0</v>
      </c>
      <c r="I73" s="306">
        <v>0</v>
      </c>
    </row>
    <row r="74" spans="2:9">
      <c r="B74" s="9" t="s">
        <v>516</v>
      </c>
      <c r="C74" s="9"/>
      <c r="D74" s="305">
        <v>0</v>
      </c>
      <c r="E74" s="306">
        <v>0</v>
      </c>
      <c r="F74" s="305">
        <v>0</v>
      </c>
      <c r="G74" s="306">
        <v>0</v>
      </c>
      <c r="H74" s="305">
        <v>2</v>
      </c>
      <c r="I74" s="306">
        <v>0.1429</v>
      </c>
    </row>
    <row r="75" spans="2:9" ht="13.5" thickBot="1">
      <c r="B75" s="8" t="s">
        <v>507</v>
      </c>
      <c r="C75" s="8"/>
      <c r="D75" s="307">
        <v>0</v>
      </c>
      <c r="E75" s="308">
        <v>0</v>
      </c>
      <c r="F75" s="307">
        <v>0</v>
      </c>
      <c r="G75" s="308">
        <v>0</v>
      </c>
      <c r="H75" s="307">
        <v>0</v>
      </c>
      <c r="I75" s="308">
        <v>0</v>
      </c>
    </row>
    <row r="76" spans="2:9">
      <c r="B76" s="153" t="s">
        <v>144</v>
      </c>
      <c r="C76" s="15"/>
      <c r="D76" s="15"/>
      <c r="E76" s="15"/>
      <c r="F76" s="15"/>
      <c r="G76" s="15"/>
      <c r="H76" s="155"/>
      <c r="I76" s="155"/>
    </row>
    <row r="77" spans="2:9" ht="24.75" customHeight="1">
      <c r="B77" s="519" t="s">
        <v>517</v>
      </c>
      <c r="C77" s="519"/>
      <c r="D77" s="519"/>
      <c r="E77" s="519"/>
      <c r="F77" s="519"/>
      <c r="G77" s="519"/>
      <c r="H77" s="519"/>
      <c r="I77" s="519"/>
    </row>
    <row r="78" spans="2:9">
      <c r="B78" s="527" t="s">
        <v>518</v>
      </c>
      <c r="C78" s="527"/>
      <c r="D78" s="527"/>
      <c r="E78" s="527"/>
      <c r="F78" s="527"/>
      <c r="G78" s="527"/>
      <c r="H78" s="527"/>
      <c r="I78" s="527"/>
    </row>
    <row r="80" spans="2:9" ht="21">
      <c r="B80" s="243" t="s">
        <v>519</v>
      </c>
      <c r="C80" s="243"/>
      <c r="D80" s="243"/>
      <c r="E80" s="243"/>
      <c r="F80" s="243"/>
      <c r="G80" s="243"/>
      <c r="H80" s="243"/>
    </row>
    <row r="81" spans="2:16" ht="12.75" customHeight="1">
      <c r="B81" s="152" t="s">
        <v>520</v>
      </c>
      <c r="C81" s="152"/>
      <c r="D81" s="152"/>
      <c r="E81" s="152"/>
      <c r="F81" s="152"/>
      <c r="G81" s="152"/>
      <c r="H81" s="152"/>
      <c r="P81" s="137"/>
    </row>
    <row r="82" spans="2:16">
      <c r="B82" s="9" t="s">
        <v>521</v>
      </c>
      <c r="C82" s="9"/>
      <c r="D82" s="530" t="s">
        <v>195</v>
      </c>
      <c r="E82" s="530"/>
      <c r="F82" s="530"/>
      <c r="G82" s="530"/>
      <c r="H82" s="530"/>
    </row>
    <row r="83" spans="2:16">
      <c r="B83" s="9" t="s">
        <v>522</v>
      </c>
      <c r="C83" s="9"/>
      <c r="D83" s="531" t="s">
        <v>523</v>
      </c>
      <c r="E83" s="531"/>
      <c r="F83" s="531"/>
      <c r="G83" s="531"/>
      <c r="H83" s="531"/>
    </row>
    <row r="84" spans="2:16">
      <c r="B84" s="9" t="s">
        <v>524</v>
      </c>
      <c r="C84" s="9"/>
      <c r="D84" s="531" t="s">
        <v>525</v>
      </c>
      <c r="E84" s="531"/>
      <c r="F84" s="531"/>
      <c r="G84" s="531"/>
      <c r="H84" s="531"/>
    </row>
    <row r="85" spans="2:16">
      <c r="B85" s="56" t="s">
        <v>526</v>
      </c>
      <c r="C85" s="56"/>
      <c r="D85" s="530">
        <v>10</v>
      </c>
      <c r="E85" s="530"/>
      <c r="F85" s="530"/>
      <c r="G85" s="530"/>
      <c r="H85" s="530"/>
    </row>
    <row r="86" spans="2:16">
      <c r="B86" s="27" t="s">
        <v>527</v>
      </c>
      <c r="C86" s="142"/>
      <c r="D86" s="34" t="s">
        <v>335</v>
      </c>
      <c r="E86" s="35" t="s">
        <v>337</v>
      </c>
      <c r="F86" s="34" t="s">
        <v>528</v>
      </c>
      <c r="G86" s="529" t="s">
        <v>529</v>
      </c>
      <c r="H86" s="529"/>
    </row>
    <row r="87" spans="2:16">
      <c r="B87" s="56" t="s">
        <v>530</v>
      </c>
      <c r="C87" s="56"/>
      <c r="D87" s="156">
        <v>5</v>
      </c>
      <c r="E87" s="157">
        <v>5</v>
      </c>
      <c r="F87" s="157">
        <v>0</v>
      </c>
      <c r="G87" s="534">
        <v>0</v>
      </c>
      <c r="H87" s="535"/>
    </row>
    <row r="88" spans="2:16">
      <c r="B88" s="24" t="s">
        <v>531</v>
      </c>
      <c r="C88" s="142"/>
      <c r="D88" s="34"/>
      <c r="E88" s="35"/>
      <c r="F88" s="34"/>
      <c r="G88" s="34"/>
      <c r="H88" s="34"/>
    </row>
    <row r="89" spans="2:16">
      <c r="B89" s="9" t="s">
        <v>532</v>
      </c>
      <c r="C89" s="9"/>
      <c r="D89" s="536">
        <v>0</v>
      </c>
      <c r="E89" s="536"/>
      <c r="F89" s="536"/>
      <c r="G89" s="536"/>
      <c r="H89" s="536"/>
    </row>
    <row r="90" spans="2:16">
      <c r="B90" s="9" t="s">
        <v>533</v>
      </c>
      <c r="C90" s="9"/>
      <c r="D90" s="537">
        <v>0</v>
      </c>
      <c r="E90" s="537"/>
      <c r="F90" s="537"/>
      <c r="G90" s="537"/>
      <c r="H90" s="537"/>
    </row>
    <row r="91" spans="2:16" ht="13.5" thickBot="1">
      <c r="B91" s="8" t="s">
        <v>534</v>
      </c>
      <c r="C91" s="8"/>
      <c r="D91" s="532">
        <v>1</v>
      </c>
      <c r="E91" s="532"/>
      <c r="F91" s="532"/>
      <c r="G91" s="532"/>
      <c r="H91" s="532"/>
    </row>
    <row r="92" spans="2:16">
      <c r="B92" s="153" t="s">
        <v>144</v>
      </c>
      <c r="C92" s="15"/>
      <c r="D92" s="15"/>
      <c r="E92" s="15"/>
      <c r="F92" s="15"/>
      <c r="G92" s="15"/>
    </row>
    <row r="93" spans="2:16" ht="12.75" customHeight="1">
      <c r="B93" s="527" t="s">
        <v>1198</v>
      </c>
      <c r="C93" s="527"/>
      <c r="D93" s="527"/>
      <c r="E93" s="527"/>
      <c r="F93" s="527"/>
      <c r="G93" s="527"/>
      <c r="H93" s="118"/>
      <c r="I93" s="118"/>
    </row>
    <row r="94" spans="2:16">
      <c r="B94" s="16"/>
      <c r="C94" s="15"/>
      <c r="D94" s="15"/>
      <c r="E94" s="15"/>
      <c r="F94" s="15"/>
      <c r="G94" s="15"/>
    </row>
    <row r="95" spans="2:16" ht="21">
      <c r="B95" s="243" t="s">
        <v>535</v>
      </c>
      <c r="C95" s="15"/>
      <c r="D95" s="15"/>
      <c r="E95" s="15"/>
      <c r="F95" s="15"/>
      <c r="G95" s="15"/>
    </row>
    <row r="96" spans="2:16" ht="25.5">
      <c r="B96" s="27" t="s">
        <v>414</v>
      </c>
      <c r="C96" s="158" t="s">
        <v>536</v>
      </c>
      <c r="D96" s="158" t="s">
        <v>537</v>
      </c>
      <c r="E96" s="158" t="s">
        <v>538</v>
      </c>
      <c r="F96" s="158" t="s">
        <v>539</v>
      </c>
      <c r="G96" s="158" t="s">
        <v>540</v>
      </c>
      <c r="H96" s="158" t="s">
        <v>541</v>
      </c>
    </row>
    <row r="97" spans="2:8">
      <c r="B97" s="47" t="s">
        <v>542</v>
      </c>
      <c r="C97" s="233" t="s">
        <v>543</v>
      </c>
      <c r="D97" s="234" t="s">
        <v>543</v>
      </c>
      <c r="E97" s="234" t="s">
        <v>543</v>
      </c>
      <c r="F97" s="234" t="s">
        <v>543</v>
      </c>
      <c r="G97" s="234" t="s">
        <v>543</v>
      </c>
      <c r="H97" s="234" t="s">
        <v>543</v>
      </c>
    </row>
    <row r="98" spans="2:8">
      <c r="B98" s="47" t="s">
        <v>431</v>
      </c>
      <c r="C98" s="233" t="s">
        <v>543</v>
      </c>
      <c r="D98" s="235" t="s">
        <v>204</v>
      </c>
      <c r="E98" s="234" t="s">
        <v>543</v>
      </c>
      <c r="F98" s="235" t="s">
        <v>204</v>
      </c>
      <c r="G98" s="235" t="s">
        <v>204</v>
      </c>
      <c r="H98" s="236" t="s">
        <v>204</v>
      </c>
    </row>
    <row r="99" spans="2:8">
      <c r="B99" s="47" t="s">
        <v>434</v>
      </c>
      <c r="C99" s="237" t="s">
        <v>204</v>
      </c>
      <c r="D99" s="235" t="s">
        <v>204</v>
      </c>
      <c r="E99" s="234" t="s">
        <v>543</v>
      </c>
      <c r="F99" s="235" t="s">
        <v>204</v>
      </c>
      <c r="G99" s="235" t="s">
        <v>204</v>
      </c>
      <c r="H99" s="238" t="s">
        <v>543</v>
      </c>
    </row>
    <row r="100" spans="2:8">
      <c r="B100" s="47" t="s">
        <v>544</v>
      </c>
      <c r="C100" s="237" t="s">
        <v>204</v>
      </c>
      <c r="D100" s="235" t="s">
        <v>204</v>
      </c>
      <c r="E100" s="234" t="s">
        <v>543</v>
      </c>
      <c r="F100" s="235" t="s">
        <v>204</v>
      </c>
      <c r="G100" s="234" t="s">
        <v>543</v>
      </c>
      <c r="H100" s="236" t="s">
        <v>204</v>
      </c>
    </row>
    <row r="101" spans="2:8">
      <c r="B101" s="47" t="s">
        <v>439</v>
      </c>
      <c r="C101" s="233" t="s">
        <v>543</v>
      </c>
      <c r="D101" s="234" t="s">
        <v>543</v>
      </c>
      <c r="E101" s="235" t="s">
        <v>204</v>
      </c>
      <c r="F101" s="235" t="s">
        <v>204</v>
      </c>
      <c r="G101" s="235" t="s">
        <v>204</v>
      </c>
      <c r="H101" s="236" t="s">
        <v>204</v>
      </c>
    </row>
    <row r="102" spans="2:8">
      <c r="B102" s="47" t="s">
        <v>545</v>
      </c>
      <c r="C102" s="233" t="s">
        <v>543</v>
      </c>
      <c r="D102" s="234" t="s">
        <v>543</v>
      </c>
      <c r="E102" s="234" t="s">
        <v>543</v>
      </c>
      <c r="F102" s="235" t="s">
        <v>204</v>
      </c>
      <c r="G102" s="235" t="s">
        <v>204</v>
      </c>
      <c r="H102" s="234" t="s">
        <v>543</v>
      </c>
    </row>
    <row r="103" spans="2:8">
      <c r="B103" s="47" t="s">
        <v>444</v>
      </c>
      <c r="C103" s="237" t="s">
        <v>204</v>
      </c>
      <c r="D103" s="234" t="s">
        <v>543</v>
      </c>
      <c r="E103" s="235" t="s">
        <v>204</v>
      </c>
      <c r="F103" s="235" t="s">
        <v>204</v>
      </c>
      <c r="G103" s="235" t="s">
        <v>204</v>
      </c>
      <c r="H103" s="236" t="s">
        <v>204</v>
      </c>
    </row>
    <row r="104" spans="2:8">
      <c r="B104" s="47" t="s">
        <v>446</v>
      </c>
      <c r="C104" s="237" t="s">
        <v>204</v>
      </c>
      <c r="D104" s="235" t="s">
        <v>204</v>
      </c>
      <c r="E104" s="234" t="s">
        <v>543</v>
      </c>
      <c r="F104" s="235" t="s">
        <v>204</v>
      </c>
      <c r="G104" s="235" t="s">
        <v>204</v>
      </c>
      <c r="H104" s="236" t="s">
        <v>204</v>
      </c>
    </row>
    <row r="105" spans="2:8" ht="14.25">
      <c r="B105" s="47" t="s">
        <v>546</v>
      </c>
      <c r="C105" s="237" t="s">
        <v>204</v>
      </c>
      <c r="D105" s="234" t="s">
        <v>543</v>
      </c>
      <c r="E105" s="234" t="s">
        <v>543</v>
      </c>
      <c r="F105" s="235" t="s">
        <v>204</v>
      </c>
      <c r="G105" s="235" t="s">
        <v>204</v>
      </c>
      <c r="H105" s="238" t="s">
        <v>543</v>
      </c>
    </row>
    <row r="106" spans="2:8" ht="13.5" thickBot="1">
      <c r="B106" s="8" t="s">
        <v>547</v>
      </c>
      <c r="C106" s="239" t="s">
        <v>543</v>
      </c>
      <c r="D106" s="240" t="s">
        <v>204</v>
      </c>
      <c r="E106" s="240" t="s">
        <v>204</v>
      </c>
      <c r="F106" s="240" t="s">
        <v>204</v>
      </c>
      <c r="G106" s="240" t="s">
        <v>204</v>
      </c>
      <c r="H106" s="241" t="s">
        <v>543</v>
      </c>
    </row>
    <row r="107" spans="2:8">
      <c r="B107" s="153" t="s">
        <v>144</v>
      </c>
      <c r="C107" s="15"/>
      <c r="D107" s="15"/>
      <c r="E107" s="15"/>
      <c r="F107" s="15"/>
      <c r="G107" s="15"/>
    </row>
    <row r="108" spans="2:8">
      <c r="B108" s="527" t="s">
        <v>548</v>
      </c>
      <c r="C108" s="527"/>
      <c r="D108" s="527"/>
      <c r="E108" s="527"/>
      <c r="F108" s="527"/>
      <c r="G108" s="527"/>
    </row>
    <row r="110" spans="2:8">
      <c r="B110" s="19"/>
      <c r="C110" s="20"/>
      <c r="D110" s="20"/>
      <c r="E110" s="20"/>
      <c r="F110" s="20"/>
      <c r="G110" s="20"/>
    </row>
    <row r="111" spans="2:8">
      <c r="B111" s="116" t="s">
        <v>549</v>
      </c>
      <c r="C111" s="20"/>
      <c r="D111" s="20"/>
      <c r="E111" s="20"/>
      <c r="F111" s="20"/>
      <c r="G111" s="20"/>
    </row>
    <row r="112" spans="2:8">
      <c r="B112" s="19"/>
      <c r="C112" s="20"/>
      <c r="D112" s="20"/>
      <c r="E112" s="20"/>
      <c r="F112" s="20"/>
      <c r="G112" s="20"/>
    </row>
    <row r="113" spans="2:7">
      <c r="B113" s="116" t="s">
        <v>3</v>
      </c>
      <c r="C113" s="20"/>
      <c r="D113" s="20"/>
      <c r="E113" s="20"/>
      <c r="F113" s="20"/>
      <c r="G113" s="20"/>
    </row>
    <row r="114" spans="2:7">
      <c r="B114" s="19"/>
      <c r="C114" s="20"/>
      <c r="D114" s="20"/>
      <c r="E114" s="20"/>
      <c r="F114" s="20"/>
      <c r="G114" s="20"/>
    </row>
    <row r="115" spans="2:7">
      <c r="B115" s="116" t="s">
        <v>550</v>
      </c>
      <c r="C115" s="20"/>
      <c r="D115" s="20"/>
      <c r="E115" s="20"/>
      <c r="F115" s="20"/>
      <c r="G115" s="20"/>
    </row>
    <row r="116" spans="2:7">
      <c r="B116" s="17"/>
      <c r="C116" s="20"/>
      <c r="D116" s="20"/>
      <c r="E116" s="20"/>
      <c r="F116" s="20"/>
      <c r="G116" s="20"/>
    </row>
    <row r="117" spans="2:7">
      <c r="B117" s="17"/>
      <c r="C117" s="20"/>
      <c r="D117" s="20"/>
      <c r="E117" s="20"/>
      <c r="F117" s="20"/>
      <c r="G117" s="20"/>
    </row>
    <row r="118" spans="2:7">
      <c r="B118" s="19"/>
      <c r="C118" s="20"/>
      <c r="D118" s="20"/>
      <c r="E118" s="20"/>
      <c r="F118" s="20"/>
      <c r="G118" s="20"/>
    </row>
    <row r="119" spans="2:7">
      <c r="B119" s="18"/>
      <c r="C119" s="18"/>
      <c r="D119" s="18"/>
      <c r="E119" s="18"/>
      <c r="F119" s="18"/>
      <c r="G119" s="18"/>
    </row>
  </sheetData>
  <sheetProtection algorithmName="SHA-512" hashValue="vHN7LUVOvJBzsIaqA9Owf6boHkIspughDW/+BxcBphiZkv1AMeC2GTUgQs2P9MhJRrnJzRBSIJe0JbuTW8+Plw==" saltValue="jEYGPoTucjlN6LsH0xzYoA==" spinCount="100000" sheet="1" objects="1" scenarios="1"/>
  <mergeCells count="25">
    <mergeCell ref="B28:H28"/>
    <mergeCell ref="B30:H30"/>
    <mergeCell ref="B31:H31"/>
    <mergeCell ref="B108:G108"/>
    <mergeCell ref="J50:N50"/>
    <mergeCell ref="G87:H87"/>
    <mergeCell ref="D89:H89"/>
    <mergeCell ref="D90:H90"/>
    <mergeCell ref="J38:N38"/>
    <mergeCell ref="B7:M7"/>
    <mergeCell ref="B66:I66"/>
    <mergeCell ref="B78:I78"/>
    <mergeCell ref="B60:C60"/>
    <mergeCell ref="B93:G93"/>
    <mergeCell ref="G86:H86"/>
    <mergeCell ref="D82:H82"/>
    <mergeCell ref="D83:H83"/>
    <mergeCell ref="B33:H33"/>
    <mergeCell ref="B77:I77"/>
    <mergeCell ref="D91:H91"/>
    <mergeCell ref="D84:H84"/>
    <mergeCell ref="D85:H85"/>
    <mergeCell ref="B27:I27"/>
    <mergeCell ref="B29:I29"/>
    <mergeCell ref="B32:I32"/>
  </mergeCells>
  <phoneticPr fontId="34" type="noConversion"/>
  <conditionalFormatting sqref="P12:P24">
    <cfRule type="cellIs" dxfId="3" priority="2" operator="equal">
      <formula>1</formula>
    </cfRule>
    <cfRule type="containsText" dxfId="2" priority="4" operator="containsText" text="0">
      <formula>NOT(ISERROR(SEARCH("0",P12)))</formula>
    </cfRule>
  </conditionalFormatting>
  <conditionalFormatting sqref="P37:P51">
    <cfRule type="cellIs" dxfId="1" priority="1" operator="equal">
      <formula>1</formula>
    </cfRule>
    <cfRule type="containsText" dxfId="0" priority="3" operator="containsText" text="0">
      <formula>NOT(ISERROR(SEARCH("0",P37)))</formula>
    </cfRule>
  </conditionalFormatting>
  <hyperlinks>
    <hyperlink ref="B111" r:id="rId1" xr:uid="{62FAB672-4C8F-4025-9932-09215D235FBD}"/>
    <hyperlink ref="B113" r:id="rId2" display="https://www.vodafone.com/ar2021" xr:uid="{C89BB9D5-5324-4E0F-AAAB-8339D5CF9C23}"/>
    <hyperlink ref="B115" r:id="rId3" xr:uid="{34DFA5B9-412B-405F-8544-F913A04FCDA2}"/>
  </hyperlinks>
  <pageMargins left="0.7" right="0.7" top="0.75" bottom="0.75" header="0.3" footer="0.3"/>
  <pageSetup paperSize="9" scale="41" orientation="portrait" horizontalDpi="1200" verticalDpi="1200" r:id="rId4"/>
  <headerFooter>
    <oddFooter>&amp;L&amp;1#&amp;"Calibri"&amp;7&amp;K000000C2 General</oddFooter>
  </headerFooter>
  <drawing r:id="rId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I51"/>
  <sheetViews>
    <sheetView workbookViewId="0"/>
  </sheetViews>
  <sheetFormatPr defaultColWidth="9.42578125" defaultRowHeight="12.75"/>
  <cols>
    <col min="1" max="1" width="4.42578125" customWidth="1"/>
    <col min="2" max="2" width="33.5703125" customWidth="1"/>
    <col min="3" max="3" width="17.28515625" customWidth="1"/>
    <col min="4" max="6" width="14.5703125" customWidth="1"/>
  </cols>
  <sheetData>
    <row r="1" spans="1:9" ht="13.15" customHeight="1"/>
    <row r="2" spans="1:9">
      <c r="C2" s="3"/>
      <c r="F2" s="3" t="s">
        <v>0</v>
      </c>
    </row>
    <row r="5" spans="1:9" ht="20.25">
      <c r="B5" s="31" t="s">
        <v>551</v>
      </c>
      <c r="C5" s="538"/>
      <c r="D5" s="538"/>
      <c r="E5" s="538"/>
      <c r="F5" s="538"/>
      <c r="G5" s="538"/>
      <c r="H5" s="538"/>
      <c r="I5" s="538"/>
    </row>
    <row r="6" spans="1:9">
      <c r="B6" s="45"/>
      <c r="C6" s="41"/>
      <c r="D6" s="41"/>
      <c r="E6" s="41"/>
      <c r="F6" s="41"/>
      <c r="G6" s="41"/>
      <c r="H6" s="41"/>
      <c r="I6" s="41"/>
    </row>
    <row r="7" spans="1:9" ht="104.25" customHeight="1">
      <c r="B7" s="540" t="s">
        <v>552</v>
      </c>
      <c r="C7" s="540"/>
      <c r="D7" s="540"/>
      <c r="E7" s="540"/>
      <c r="F7" s="540"/>
    </row>
    <row r="8" spans="1:9" ht="18.75">
      <c r="B8" s="243" t="s">
        <v>553</v>
      </c>
      <c r="C8" s="18"/>
    </row>
    <row r="9" spans="1:9">
      <c r="A9" s="36" t="s">
        <v>554</v>
      </c>
      <c r="B9" s="542" t="s">
        <v>555</v>
      </c>
      <c r="C9" s="542"/>
      <c r="D9" s="542"/>
      <c r="E9" s="542"/>
      <c r="F9" s="30" t="s">
        <v>556</v>
      </c>
    </row>
    <row r="10" spans="1:9">
      <c r="B10" s="543" t="s">
        <v>557</v>
      </c>
      <c r="C10" s="543"/>
      <c r="D10" s="543"/>
      <c r="E10" s="543"/>
      <c r="F10" s="310">
        <v>0.25</v>
      </c>
    </row>
    <row r="11" spans="1:9">
      <c r="B11" s="544" t="s">
        <v>558</v>
      </c>
      <c r="C11" s="544"/>
      <c r="D11" s="544"/>
      <c r="E11" s="544"/>
      <c r="F11" s="310">
        <v>0.25</v>
      </c>
    </row>
    <row r="12" spans="1:9">
      <c r="B12" s="544" t="s">
        <v>559</v>
      </c>
      <c r="C12" s="544"/>
      <c r="D12" s="544"/>
      <c r="E12" s="544"/>
      <c r="F12" s="108">
        <v>0.25</v>
      </c>
    </row>
    <row r="13" spans="1:9" ht="15" thickBot="1">
      <c r="B13" s="541" t="s">
        <v>560</v>
      </c>
      <c r="C13" s="541"/>
      <c r="D13" s="541"/>
      <c r="E13" s="541"/>
      <c r="F13" s="311">
        <v>0.25</v>
      </c>
    </row>
    <row r="14" spans="1:9" ht="21" customHeight="1">
      <c r="B14" s="545" t="s">
        <v>561</v>
      </c>
      <c r="C14" s="545"/>
      <c r="D14" s="545"/>
      <c r="E14" s="545"/>
      <c r="F14" s="545"/>
    </row>
    <row r="15" spans="1:9">
      <c r="B15" s="33"/>
      <c r="C15" s="15"/>
    </row>
    <row r="16" spans="1:9" ht="18.75">
      <c r="B16" s="528" t="s">
        <v>562</v>
      </c>
      <c r="C16" s="528"/>
      <c r="D16" s="528"/>
      <c r="E16" s="528"/>
    </row>
    <row r="17" spans="2:6" ht="12.75" customHeight="1">
      <c r="B17" s="542" t="s">
        <v>555</v>
      </c>
      <c r="C17" s="542"/>
      <c r="D17" s="542"/>
      <c r="E17" s="542"/>
      <c r="F17" s="30" t="s">
        <v>556</v>
      </c>
    </row>
    <row r="18" spans="2:6">
      <c r="B18" s="543" t="s">
        <v>559</v>
      </c>
      <c r="C18" s="543"/>
      <c r="D18" s="543"/>
      <c r="E18" s="543"/>
      <c r="F18" s="310">
        <v>0.6</v>
      </c>
    </row>
    <row r="19" spans="2:6">
      <c r="B19" s="544" t="s">
        <v>563</v>
      </c>
      <c r="C19" s="544"/>
      <c r="D19" s="544"/>
      <c r="E19" s="544"/>
      <c r="F19" s="310">
        <v>0.3</v>
      </c>
    </row>
    <row r="20" spans="2:6" ht="13.5" thickBot="1">
      <c r="B20" s="541" t="s">
        <v>564</v>
      </c>
      <c r="C20" s="541"/>
      <c r="D20" s="541"/>
      <c r="E20" s="541"/>
      <c r="F20" s="311">
        <v>0.1</v>
      </c>
    </row>
    <row r="21" spans="2:6">
      <c r="B21" s="16"/>
      <c r="C21" s="15"/>
    </row>
    <row r="22" spans="2:6" ht="18.75">
      <c r="B22" s="243" t="s">
        <v>565</v>
      </c>
      <c r="C22" s="15"/>
    </row>
    <row r="23" spans="2:6" ht="27.75" customHeight="1">
      <c r="B23" s="367"/>
      <c r="C23" s="368"/>
      <c r="D23" s="368" t="s">
        <v>566</v>
      </c>
      <c r="E23" s="368" t="s">
        <v>567</v>
      </c>
      <c r="F23" s="368" t="s">
        <v>568</v>
      </c>
    </row>
    <row r="24" spans="2:6" ht="27.75" customHeight="1">
      <c r="B24" s="476" t="s">
        <v>569</v>
      </c>
      <c r="C24" s="476" t="s">
        <v>570</v>
      </c>
      <c r="D24" s="476" t="s">
        <v>566</v>
      </c>
      <c r="E24" s="476" t="s">
        <v>567</v>
      </c>
      <c r="F24" s="476" t="s">
        <v>568</v>
      </c>
    </row>
    <row r="25" spans="2:6" ht="51">
      <c r="B25" s="477" t="s">
        <v>110</v>
      </c>
      <c r="C25" s="477" t="s">
        <v>571</v>
      </c>
      <c r="D25" s="478" t="s">
        <v>572</v>
      </c>
      <c r="E25" s="478" t="s">
        <v>573</v>
      </c>
      <c r="F25" s="478" t="s">
        <v>574</v>
      </c>
    </row>
    <row r="26" spans="2:6">
      <c r="B26" s="9" t="s">
        <v>575</v>
      </c>
      <c r="C26" s="369"/>
      <c r="D26" s="309">
        <v>0.4</v>
      </c>
      <c r="E26" s="309">
        <v>0.32</v>
      </c>
      <c r="F26" s="309">
        <v>0.35</v>
      </c>
    </row>
    <row r="27" spans="2:6" ht="13.5" thickBot="1">
      <c r="B27" s="8" t="s">
        <v>576</v>
      </c>
      <c r="C27" s="370"/>
      <c r="D27" s="309" t="s">
        <v>577</v>
      </c>
      <c r="E27" s="309" t="s">
        <v>578</v>
      </c>
      <c r="F27" s="309" t="s">
        <v>579</v>
      </c>
    </row>
    <row r="28" spans="2:6" ht="13.5" customHeight="1">
      <c r="B28" s="548" t="s">
        <v>580</v>
      </c>
      <c r="C28" s="548"/>
      <c r="D28" s="548"/>
      <c r="E28" s="548"/>
      <c r="F28" s="548"/>
    </row>
    <row r="29" spans="2:6">
      <c r="B29" s="16"/>
      <c r="C29" s="15"/>
    </row>
    <row r="30" spans="2:6" ht="18.75">
      <c r="B30" s="243" t="s">
        <v>96</v>
      </c>
      <c r="C30" s="15"/>
    </row>
    <row r="31" spans="2:6">
      <c r="B31" s="27"/>
      <c r="C31" s="35"/>
      <c r="D31" s="35"/>
      <c r="E31" s="35"/>
      <c r="F31" s="35"/>
    </row>
    <row r="32" spans="2:6" ht="52.9" customHeight="1">
      <c r="B32" s="46" t="s">
        <v>581</v>
      </c>
      <c r="C32" s="539" t="s">
        <v>582</v>
      </c>
      <c r="D32" s="539"/>
      <c r="E32" s="539"/>
      <c r="F32" s="539"/>
    </row>
    <row r="33" spans="2:6" ht="75.400000000000006" customHeight="1">
      <c r="B33" s="47" t="s">
        <v>583</v>
      </c>
      <c r="C33" s="539" t="s">
        <v>584</v>
      </c>
      <c r="D33" s="539"/>
      <c r="E33" s="539"/>
      <c r="F33" s="539"/>
    </row>
    <row r="34" spans="2:6" ht="62.65" customHeight="1">
      <c r="B34" s="47" t="s">
        <v>585</v>
      </c>
      <c r="C34" s="539" t="s">
        <v>586</v>
      </c>
      <c r="D34" s="539"/>
      <c r="E34" s="539"/>
      <c r="F34" s="539"/>
    </row>
    <row r="35" spans="2:6" ht="41.25" customHeight="1">
      <c r="B35" s="47" t="s">
        <v>587</v>
      </c>
      <c r="C35" s="539" t="s">
        <v>588</v>
      </c>
      <c r="D35" s="539"/>
      <c r="E35" s="539"/>
      <c r="F35" s="539"/>
    </row>
    <row r="36" spans="2:6" ht="42" customHeight="1">
      <c r="B36" s="47" t="s">
        <v>589</v>
      </c>
      <c r="C36" s="539" t="s">
        <v>590</v>
      </c>
      <c r="D36" s="539"/>
      <c r="E36" s="539"/>
      <c r="F36" s="539"/>
    </row>
    <row r="37" spans="2:6" ht="70.900000000000006" customHeight="1" thickBot="1">
      <c r="B37" s="48" t="s">
        <v>591</v>
      </c>
      <c r="C37" s="546" t="s">
        <v>592</v>
      </c>
      <c r="D37" s="547"/>
      <c r="E37" s="547"/>
      <c r="F37" s="547"/>
    </row>
    <row r="38" spans="2:6">
      <c r="B38" s="19"/>
      <c r="C38" s="20"/>
    </row>
    <row r="39" spans="2:6">
      <c r="B39" s="116" t="s">
        <v>3</v>
      </c>
      <c r="C39" s="20"/>
    </row>
    <row r="40" spans="2:6">
      <c r="B40" s="19"/>
      <c r="C40" s="20"/>
    </row>
    <row r="41" spans="2:6">
      <c r="B41" s="117" t="s">
        <v>593</v>
      </c>
    </row>
    <row r="42" spans="2:6">
      <c r="B42" s="19"/>
      <c r="C42" s="20"/>
    </row>
    <row r="43" spans="2:6">
      <c r="B43" s="19"/>
      <c r="C43" s="20"/>
    </row>
    <row r="44" spans="2:6">
      <c r="B44" s="19"/>
      <c r="C44" s="20"/>
    </row>
    <row r="45" spans="2:6">
      <c r="B45" s="19"/>
      <c r="C45" s="20"/>
    </row>
    <row r="46" spans="2:6">
      <c r="B46" s="19"/>
      <c r="C46" s="20"/>
    </row>
    <row r="47" spans="2:6">
      <c r="B47" s="19"/>
      <c r="C47" s="20"/>
    </row>
    <row r="48" spans="2:6">
      <c r="B48" s="19"/>
      <c r="C48" s="20"/>
    </row>
    <row r="49" spans="2:3">
      <c r="B49" s="17"/>
      <c r="C49" s="20"/>
    </row>
    <row r="50" spans="2:3">
      <c r="B50" s="19"/>
      <c r="C50" s="20"/>
    </row>
    <row r="51" spans="2:3">
      <c r="B51" s="18"/>
      <c r="C51" s="18"/>
    </row>
  </sheetData>
  <sheetProtection algorithmName="SHA-512" hashValue="KTGD0rtvsbuIdY4AGHTOz0x1VIjlBJBr9JxXuUKDlH+AfYIQYX8AhJE/yGlK9ZNdT9E8mUxNlY0hfaXbb1LUNA==" saltValue="BIown9laOEeB08NCKHOncw==" spinCount="100000" sheet="1" objects="1" scenarios="1"/>
  <mergeCells count="20">
    <mergeCell ref="C36:F36"/>
    <mergeCell ref="C37:F37"/>
    <mergeCell ref="B17:E17"/>
    <mergeCell ref="B18:E18"/>
    <mergeCell ref="B19:E19"/>
    <mergeCell ref="B28:F28"/>
    <mergeCell ref="C5:I5"/>
    <mergeCell ref="C32:F32"/>
    <mergeCell ref="C33:F33"/>
    <mergeCell ref="C34:F34"/>
    <mergeCell ref="C35:F35"/>
    <mergeCell ref="B7:F7"/>
    <mergeCell ref="B20:E20"/>
    <mergeCell ref="B9:E9"/>
    <mergeCell ref="B10:E10"/>
    <mergeCell ref="B11:E11"/>
    <mergeCell ref="B12:E12"/>
    <mergeCell ref="B13:E13"/>
    <mergeCell ref="B14:F14"/>
    <mergeCell ref="B16:E16"/>
  </mergeCells>
  <hyperlinks>
    <hyperlink ref="B39" r:id="rId1" display="https://www.vodafone.com/ar2021" xr:uid="{00000000-0004-0000-0E00-000000000000}"/>
    <hyperlink ref="B41" r:id="rId2" display="https://www.vodafone.com/fair-pay" xr:uid="{00000000-0004-0000-0E00-000001000000}"/>
  </hyperlinks>
  <pageMargins left="0.7" right="0.7" top="0.75" bottom="0.75" header="0.3" footer="0.3"/>
  <pageSetup paperSize="9" scale="82" orientation="portrait" horizontalDpi="1200" verticalDpi="1200" r:id="rId3"/>
  <headerFooter>
    <oddFooter>&amp;L&amp;1#&amp;"Calibri"&amp;7&amp;K000000C2 General</oddFooter>
  </headerFooter>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3"/>
  </sheetPr>
  <dimension ref="A1"/>
  <sheetViews>
    <sheetView workbookViewId="0"/>
  </sheetViews>
  <sheetFormatPr defaultColWidth="9" defaultRowHeight="12.75"/>
  <sheetData/>
  <sheetProtection algorithmName="SHA-512" hashValue="kHajyfPakz0icgYh5MihfaB6UwX9uXVQxbmO7Xju2ffX9dvI2oNWtSfe5HvqpjYkv4skYMgrY1zehRTWMxzIbQ==" saltValue="UjU+QANa/gDS2Xzu99dq6A==" spinCount="100000" sheet="1" objects="1" scenarios="1"/>
  <pageMargins left="0.7" right="0.7" top="0.75" bottom="0.75" header="0.3" footer="0.3"/>
  <pageSetup paperSize="9" orientation="portrait" r:id="rId1"/>
  <headerFooter>
    <oddFooter>&amp;L&amp;1#&amp;"Calibri"&amp;7&amp;K000000C2 General</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B1:D37"/>
  <sheetViews>
    <sheetView workbookViewId="0"/>
  </sheetViews>
  <sheetFormatPr defaultColWidth="9.42578125" defaultRowHeight="12.75"/>
  <cols>
    <col min="1" max="1" width="4.42578125" customWidth="1"/>
    <col min="2" max="2" width="99.5703125" bestFit="1" customWidth="1"/>
    <col min="3" max="3" width="14.28515625" customWidth="1"/>
    <col min="4" max="4" width="11.28515625" customWidth="1"/>
  </cols>
  <sheetData>
    <row r="1" spans="2:3" ht="13.15" customHeight="1"/>
    <row r="2" spans="2:3">
      <c r="C2" s="3" t="s">
        <v>0</v>
      </c>
    </row>
    <row r="3" spans="2:3">
      <c r="C3" s="2"/>
    </row>
    <row r="5" spans="2:3" ht="20.25">
      <c r="B5" s="22" t="s">
        <v>594</v>
      </c>
      <c r="C5" s="18"/>
    </row>
    <row r="6" spans="2:3">
      <c r="B6" s="18"/>
      <c r="C6" s="18"/>
    </row>
    <row r="7" spans="2:3" ht="15.75">
      <c r="B7" s="54"/>
      <c r="C7" s="18"/>
    </row>
    <row r="8" spans="2:3" ht="37.5" customHeight="1">
      <c r="B8" s="552" t="s">
        <v>594</v>
      </c>
      <c r="C8" s="552"/>
    </row>
    <row r="9" spans="2:3" ht="9" customHeight="1">
      <c r="C9" s="443"/>
    </row>
    <row r="10" spans="2:3" ht="330" customHeight="1">
      <c r="B10" s="550" t="s">
        <v>595</v>
      </c>
      <c r="C10" s="551"/>
    </row>
    <row r="11" spans="2:3" ht="306.75" customHeight="1">
      <c r="B11" s="549" t="s">
        <v>596</v>
      </c>
      <c r="C11" s="549"/>
    </row>
    <row r="12" spans="2:3" ht="310.5" customHeight="1">
      <c r="B12" s="549" t="s">
        <v>597</v>
      </c>
      <c r="C12" s="549"/>
    </row>
    <row r="13" spans="2:3">
      <c r="B13" s="444" t="s">
        <v>598</v>
      </c>
    </row>
    <row r="14" spans="2:3">
      <c r="B14" s="445" t="s">
        <v>599</v>
      </c>
    </row>
    <row r="15" spans="2:3">
      <c r="B15" s="446" t="s">
        <v>600</v>
      </c>
    </row>
    <row r="16" spans="2:3" ht="31.5" customHeight="1">
      <c r="B16" s="447">
        <v>44697</v>
      </c>
    </row>
    <row r="17" spans="2:4" ht="33.75">
      <c r="B17" s="448" t="s">
        <v>601</v>
      </c>
    </row>
    <row r="20" spans="2:4" ht="15">
      <c r="B20" s="449" t="s">
        <v>602</v>
      </c>
    </row>
    <row r="21" spans="2:4" ht="24">
      <c r="B21" s="450" t="s">
        <v>603</v>
      </c>
    </row>
    <row r="22" spans="2:4">
      <c r="B22" s="378"/>
    </row>
    <row r="23" spans="2:4">
      <c r="B23" s="377"/>
    </row>
    <row r="24" spans="2:4" ht="25.5">
      <c r="B24" s="394" t="s">
        <v>604</v>
      </c>
      <c r="C24" s="394" t="s">
        <v>605</v>
      </c>
      <c r="D24" s="394" t="s">
        <v>606</v>
      </c>
    </row>
    <row r="25" spans="2:4">
      <c r="B25" s="381" t="s">
        <v>607</v>
      </c>
      <c r="C25" s="381" t="s">
        <v>608</v>
      </c>
      <c r="D25" s="381">
        <v>0.28000000000000003</v>
      </c>
    </row>
    <row r="26" spans="2:4">
      <c r="B26" s="381" t="s">
        <v>609</v>
      </c>
      <c r="C26" s="381" t="s">
        <v>608</v>
      </c>
      <c r="D26" s="381">
        <v>1.98</v>
      </c>
    </row>
    <row r="27" spans="2:4">
      <c r="B27" s="381" t="s">
        <v>610</v>
      </c>
      <c r="C27" s="381" t="s">
        <v>608</v>
      </c>
      <c r="D27" s="381">
        <v>0.82</v>
      </c>
    </row>
    <row r="28" spans="2:4">
      <c r="B28" s="381" t="s">
        <v>611</v>
      </c>
      <c r="C28" s="381" t="s">
        <v>608</v>
      </c>
      <c r="D28" s="381">
        <v>2.2599999999999998</v>
      </c>
    </row>
    <row r="29" spans="2:4">
      <c r="B29" s="381" t="s">
        <v>612</v>
      </c>
      <c r="C29" s="381" t="s">
        <v>608</v>
      </c>
      <c r="D29" s="381">
        <v>1.0900000000000001</v>
      </c>
    </row>
    <row r="30" spans="2:4">
      <c r="B30" s="381" t="s">
        <v>613</v>
      </c>
      <c r="C30" s="381" t="s">
        <v>608</v>
      </c>
      <c r="D30" s="381">
        <v>3.0000000000000001E-3</v>
      </c>
    </row>
    <row r="31" spans="2:4">
      <c r="B31" s="381" t="s">
        <v>614</v>
      </c>
      <c r="C31" s="381" t="s">
        <v>615</v>
      </c>
      <c r="D31" s="381">
        <v>77</v>
      </c>
    </row>
    <row r="32" spans="2:4">
      <c r="B32" s="381" t="s">
        <v>616</v>
      </c>
      <c r="C32" s="381" t="s">
        <v>608</v>
      </c>
      <c r="D32" s="381">
        <v>15.6</v>
      </c>
    </row>
    <row r="33" spans="2:4">
      <c r="B33" s="381" t="s">
        <v>617</v>
      </c>
      <c r="C33" s="381" t="s">
        <v>615</v>
      </c>
      <c r="D33" s="381">
        <v>32</v>
      </c>
    </row>
    <row r="34" spans="2:4">
      <c r="B34" s="381" t="s">
        <v>618</v>
      </c>
      <c r="C34" s="381" t="s">
        <v>619</v>
      </c>
      <c r="D34" s="381">
        <v>52.4</v>
      </c>
    </row>
    <row r="35" spans="2:4">
      <c r="B35" s="381" t="s">
        <v>36</v>
      </c>
      <c r="C35" s="381" t="s">
        <v>615</v>
      </c>
      <c r="D35" s="381">
        <v>81.599999999999994</v>
      </c>
    </row>
    <row r="36" spans="2:4">
      <c r="B36" s="381" t="s">
        <v>620</v>
      </c>
      <c r="C36" s="381" t="s">
        <v>619</v>
      </c>
      <c r="D36" s="381">
        <v>3.6</v>
      </c>
    </row>
    <row r="37" spans="2:4" ht="15">
      <c r="B37" s="379"/>
    </row>
  </sheetData>
  <sheetProtection algorithmName="SHA-512" hashValue="IoabsVKQ0z8MYrg7p49sQJudobxgvJUH7jVRwx4t7we+JVOVJjT9qahBHVcxN2zMLW2s0CvuYufjzewtlq3hTg==" saltValue="MN0V14bOmVDhyLdAqD9PQw==" spinCount="100000" sheet="1" objects="1" scenarios="1"/>
  <mergeCells count="4">
    <mergeCell ref="B11:C11"/>
    <mergeCell ref="B12:C12"/>
    <mergeCell ref="B10:C10"/>
    <mergeCell ref="B8:C8"/>
  </mergeCells>
  <pageMargins left="0.7" right="0.7" top="0.75" bottom="0.75" header="0.3" footer="0.3"/>
  <pageSetup paperSize="9" scale="42" orientation="portrait" horizontalDpi="1200" verticalDpi="1200" r:id="rId1"/>
  <headerFooter>
    <oddFooter>&amp;L&amp;1#&amp;"Calibri"&amp;7&amp;K000000C2 General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B1:E69"/>
  <sheetViews>
    <sheetView workbookViewId="0"/>
  </sheetViews>
  <sheetFormatPr defaultColWidth="9.42578125" defaultRowHeight="12.75"/>
  <cols>
    <col min="1" max="1" width="4.42578125" customWidth="1"/>
    <col min="2" max="2" width="30.42578125" customWidth="1"/>
    <col min="3" max="3" width="41" customWidth="1"/>
    <col min="4" max="4" width="16.7109375" customWidth="1"/>
    <col min="5" max="5" width="16.42578125" customWidth="1"/>
    <col min="6" max="6" width="4.42578125" customWidth="1"/>
  </cols>
  <sheetData>
    <row r="1" spans="2:5" ht="13.15" customHeight="1"/>
    <row r="2" spans="2:5">
      <c r="E2" s="3" t="s">
        <v>0</v>
      </c>
    </row>
    <row r="3" spans="2:5">
      <c r="E3" s="2"/>
    </row>
    <row r="5" spans="2:5" ht="20.25">
      <c r="B5" s="22" t="s">
        <v>621</v>
      </c>
      <c r="C5" s="18"/>
      <c r="D5" s="18"/>
      <c r="E5" s="18"/>
    </row>
    <row r="6" spans="2:5">
      <c r="B6" s="18"/>
      <c r="C6" s="18"/>
      <c r="D6" s="18"/>
      <c r="E6" s="18"/>
    </row>
    <row r="7" spans="2:5" ht="32.65" customHeight="1">
      <c r="B7" s="540" t="s">
        <v>622</v>
      </c>
      <c r="C7" s="540"/>
      <c r="D7" s="540"/>
      <c r="E7" s="540"/>
    </row>
    <row r="8" spans="2:5" ht="15.75">
      <c r="B8" s="540"/>
      <c r="C8" s="540"/>
      <c r="D8" s="540"/>
      <c r="E8" s="540"/>
    </row>
    <row r="9" spans="2:5">
      <c r="B9" s="395" t="s">
        <v>623</v>
      </c>
      <c r="C9" s="553" t="s">
        <v>101</v>
      </c>
      <c r="D9" s="553"/>
      <c r="E9" s="553"/>
    </row>
    <row r="10" spans="2:5">
      <c r="B10" s="395" t="s">
        <v>624</v>
      </c>
      <c r="C10" s="395" t="s">
        <v>625</v>
      </c>
      <c r="D10" s="395" t="s">
        <v>605</v>
      </c>
      <c r="E10" s="10">
        <v>2022</v>
      </c>
    </row>
    <row r="11" spans="2:5" ht="29.25" customHeight="1">
      <c r="B11" s="539" t="s">
        <v>220</v>
      </c>
      <c r="C11" s="381" t="s">
        <v>626</v>
      </c>
      <c r="D11" s="381" t="s">
        <v>615</v>
      </c>
      <c r="E11" s="381">
        <v>32</v>
      </c>
    </row>
    <row r="12" spans="2:5">
      <c r="B12" s="539"/>
      <c r="C12" s="381" t="s">
        <v>618</v>
      </c>
      <c r="D12" s="381" t="s">
        <v>627</v>
      </c>
      <c r="E12" s="381">
        <v>52.4</v>
      </c>
    </row>
    <row r="13" spans="2:5">
      <c r="B13" s="539"/>
      <c r="C13" s="381" t="s">
        <v>36</v>
      </c>
      <c r="D13" s="381" t="s">
        <v>615</v>
      </c>
      <c r="E13" s="381">
        <v>81.599999999999994</v>
      </c>
    </row>
    <row r="14" spans="2:5" ht="14.25">
      <c r="B14" s="539" t="s">
        <v>110</v>
      </c>
      <c r="C14" s="381" t="s">
        <v>607</v>
      </c>
      <c r="D14" s="465" t="s">
        <v>628</v>
      </c>
      <c r="E14" s="381">
        <v>0.28000000000000003</v>
      </c>
    </row>
    <row r="15" spans="2:5" ht="14.25">
      <c r="B15" s="539"/>
      <c r="C15" s="381" t="s">
        <v>629</v>
      </c>
      <c r="D15" s="465" t="s">
        <v>628</v>
      </c>
      <c r="E15" s="381">
        <v>1.98</v>
      </c>
    </row>
    <row r="16" spans="2:5" ht="14.25">
      <c r="B16" s="539"/>
      <c r="C16" s="381" t="s">
        <v>630</v>
      </c>
      <c r="D16" s="465" t="s">
        <v>628</v>
      </c>
      <c r="E16" s="381">
        <v>0.82</v>
      </c>
    </row>
    <row r="17" spans="2:5" ht="25.5">
      <c r="B17" s="539"/>
      <c r="C17" s="381" t="s">
        <v>631</v>
      </c>
      <c r="D17" s="465" t="s">
        <v>628</v>
      </c>
      <c r="E17" s="381">
        <v>2.2599999999999998</v>
      </c>
    </row>
    <row r="18" spans="2:5" ht="25.5">
      <c r="B18" s="539"/>
      <c r="C18" s="381" t="s">
        <v>632</v>
      </c>
      <c r="D18" s="465" t="s">
        <v>628</v>
      </c>
      <c r="E18" s="381">
        <v>1.0900000000000001</v>
      </c>
    </row>
    <row r="19" spans="2:5" ht="25.5">
      <c r="B19" s="539"/>
      <c r="C19" s="381" t="s">
        <v>614</v>
      </c>
      <c r="D19" s="381" t="s">
        <v>615</v>
      </c>
      <c r="E19" s="381">
        <v>77</v>
      </c>
    </row>
    <row r="20" spans="2:5" ht="14.25">
      <c r="B20" s="539"/>
      <c r="C20" s="381" t="s">
        <v>613</v>
      </c>
      <c r="D20" s="465" t="s">
        <v>628</v>
      </c>
      <c r="E20" s="381">
        <v>3.0000000000000001E-3</v>
      </c>
    </row>
    <row r="21" spans="2:5" ht="25.5">
      <c r="B21" s="539"/>
      <c r="C21" s="381" t="s">
        <v>616</v>
      </c>
      <c r="D21" s="465" t="s">
        <v>628</v>
      </c>
      <c r="E21" s="381">
        <v>15.6</v>
      </c>
    </row>
    <row r="22" spans="2:5" ht="25.5">
      <c r="B22" s="381" t="s">
        <v>233</v>
      </c>
      <c r="C22" s="381" t="s">
        <v>633</v>
      </c>
      <c r="D22" s="381" t="s">
        <v>627</v>
      </c>
      <c r="E22" s="381">
        <v>3.6</v>
      </c>
    </row>
    <row r="23" spans="2:5">
      <c r="B23" s="21"/>
      <c r="C23" s="15"/>
      <c r="D23" s="15"/>
      <c r="E23" s="15"/>
    </row>
    <row r="24" spans="2:5">
      <c r="B24" s="16"/>
      <c r="C24" s="15"/>
      <c r="D24" s="15"/>
      <c r="E24" s="15"/>
    </row>
    <row r="25" spans="2:5">
      <c r="B25" s="16"/>
      <c r="C25" s="15"/>
      <c r="D25" s="15"/>
      <c r="E25" s="15"/>
    </row>
    <row r="26" spans="2:5">
      <c r="B26" s="16"/>
      <c r="C26" s="15"/>
      <c r="D26" s="15"/>
      <c r="E26" s="15"/>
    </row>
    <row r="27" spans="2:5">
      <c r="B27" s="16"/>
      <c r="C27" s="15"/>
      <c r="D27" s="15"/>
      <c r="E27" s="15"/>
    </row>
    <row r="28" spans="2:5">
      <c r="B28" s="16"/>
      <c r="C28" s="15"/>
      <c r="D28" s="15"/>
      <c r="E28" s="15"/>
    </row>
    <row r="29" spans="2:5">
      <c r="B29" s="16"/>
      <c r="C29" s="15"/>
      <c r="D29" s="15"/>
      <c r="E29" s="15"/>
    </row>
    <row r="30" spans="2:5">
      <c r="B30" s="16"/>
      <c r="C30" s="15"/>
      <c r="D30" s="15"/>
      <c r="E30" s="15"/>
    </row>
    <row r="31" spans="2:5">
      <c r="B31" s="16"/>
      <c r="C31" s="15"/>
      <c r="D31" s="15"/>
      <c r="E31" s="15"/>
    </row>
    <row r="32" spans="2:5">
      <c r="B32" s="16"/>
      <c r="C32" s="15"/>
      <c r="D32" s="15"/>
      <c r="E32" s="15"/>
    </row>
    <row r="33" spans="2:5">
      <c r="B33" s="16"/>
      <c r="C33" s="15"/>
      <c r="D33" s="15"/>
      <c r="E33" s="15"/>
    </row>
    <row r="34" spans="2:5">
      <c r="B34" s="16"/>
      <c r="C34" s="15"/>
      <c r="D34" s="15"/>
      <c r="E34" s="15"/>
    </row>
    <row r="35" spans="2:5">
      <c r="B35" s="16"/>
      <c r="C35" s="16"/>
      <c r="D35" s="16"/>
      <c r="E35" s="16"/>
    </row>
    <row r="36" spans="2:5">
      <c r="B36" s="16"/>
      <c r="C36" s="16"/>
      <c r="D36" s="16"/>
      <c r="E36" s="16"/>
    </row>
    <row r="37" spans="2:5">
      <c r="B37" s="16"/>
      <c r="C37" s="15"/>
      <c r="D37" s="15"/>
      <c r="E37" s="15"/>
    </row>
    <row r="38" spans="2:5">
      <c r="B38" s="16"/>
      <c r="C38" s="15"/>
      <c r="D38" s="15"/>
      <c r="E38" s="15"/>
    </row>
    <row r="39" spans="2:5">
      <c r="B39" s="16"/>
      <c r="C39" s="15"/>
      <c r="D39" s="15"/>
      <c r="E39" s="15"/>
    </row>
    <row r="40" spans="2:5">
      <c r="B40" s="16"/>
      <c r="C40" s="15"/>
      <c r="D40" s="15"/>
      <c r="E40" s="15"/>
    </row>
    <row r="41" spans="2:5">
      <c r="B41" s="16"/>
      <c r="C41" s="15"/>
      <c r="D41" s="15"/>
      <c r="E41" s="15"/>
    </row>
    <row r="42" spans="2:5">
      <c r="B42" s="16"/>
      <c r="C42" s="15"/>
      <c r="D42" s="15"/>
      <c r="E42" s="15"/>
    </row>
    <row r="43" spans="2:5">
      <c r="B43" s="16"/>
      <c r="C43" s="15"/>
      <c r="D43" s="15"/>
      <c r="E43" s="15"/>
    </row>
    <row r="44" spans="2:5">
      <c r="B44" s="16"/>
      <c r="C44" s="15"/>
      <c r="D44" s="15"/>
      <c r="E44" s="15"/>
    </row>
    <row r="45" spans="2:5">
      <c r="B45" s="16"/>
      <c r="C45" s="15"/>
      <c r="D45" s="15"/>
      <c r="E45" s="15"/>
    </row>
    <row r="46" spans="2:5">
      <c r="B46" s="16"/>
      <c r="C46" s="15"/>
      <c r="D46" s="15"/>
      <c r="E46" s="15"/>
    </row>
    <row r="47" spans="2:5">
      <c r="B47" s="16"/>
      <c r="C47" s="15"/>
      <c r="D47" s="15"/>
      <c r="E47" s="15"/>
    </row>
    <row r="48" spans="2:5">
      <c r="B48" s="16"/>
      <c r="C48" s="15"/>
      <c r="D48" s="15"/>
      <c r="E48" s="15"/>
    </row>
    <row r="49" spans="2:5">
      <c r="B49" s="16"/>
      <c r="C49" s="15"/>
      <c r="D49" s="15"/>
      <c r="E49" s="15"/>
    </row>
    <row r="50" spans="2:5">
      <c r="B50" s="16"/>
      <c r="C50" s="15"/>
      <c r="D50" s="15"/>
      <c r="E50" s="15"/>
    </row>
    <row r="51" spans="2:5">
      <c r="B51" s="16"/>
      <c r="C51" s="15"/>
      <c r="D51" s="15"/>
      <c r="E51" s="15"/>
    </row>
    <row r="52" spans="2:5">
      <c r="B52" s="16"/>
      <c r="C52" s="15"/>
      <c r="D52" s="15"/>
      <c r="E52" s="15"/>
    </row>
    <row r="53" spans="2:5">
      <c r="B53" s="19"/>
      <c r="C53" s="15"/>
      <c r="D53" s="15"/>
      <c r="E53" s="15"/>
    </row>
    <row r="54" spans="2:5">
      <c r="B54" s="16"/>
      <c r="C54" s="15"/>
      <c r="D54" s="15"/>
      <c r="E54" s="15"/>
    </row>
    <row r="55" spans="2:5">
      <c r="B55" s="16"/>
      <c r="C55" s="15"/>
      <c r="D55" s="15"/>
      <c r="E55" s="15"/>
    </row>
    <row r="56" spans="2:5">
      <c r="B56" s="19"/>
      <c r="C56" s="20"/>
      <c r="D56" s="20"/>
      <c r="E56" s="20"/>
    </row>
    <row r="57" spans="2:5">
      <c r="B57" s="19"/>
      <c r="C57" s="20"/>
      <c r="D57" s="20"/>
      <c r="E57" s="20"/>
    </row>
    <row r="58" spans="2:5">
      <c r="B58" s="19"/>
      <c r="C58" s="20"/>
      <c r="D58" s="20"/>
      <c r="E58" s="20"/>
    </row>
    <row r="59" spans="2:5">
      <c r="B59" s="19"/>
      <c r="C59" s="20"/>
      <c r="D59" s="20"/>
      <c r="E59" s="20"/>
    </row>
    <row r="60" spans="2:5">
      <c r="B60" s="19"/>
      <c r="C60" s="20"/>
      <c r="D60" s="20"/>
      <c r="E60" s="20"/>
    </row>
    <row r="61" spans="2:5">
      <c r="B61" s="19"/>
      <c r="C61" s="20"/>
      <c r="D61" s="20"/>
      <c r="E61" s="20"/>
    </row>
    <row r="62" spans="2:5">
      <c r="B62" s="19"/>
      <c r="C62" s="20"/>
      <c r="D62" s="20"/>
      <c r="E62" s="20"/>
    </row>
    <row r="63" spans="2:5">
      <c r="B63" s="19"/>
      <c r="C63" s="20"/>
      <c r="D63" s="20"/>
      <c r="E63" s="20"/>
    </row>
    <row r="64" spans="2:5">
      <c r="B64" s="19"/>
      <c r="C64" s="20"/>
      <c r="D64" s="20"/>
      <c r="E64" s="20"/>
    </row>
    <row r="65" spans="2:5">
      <c r="B65" s="19"/>
      <c r="C65" s="20"/>
      <c r="D65" s="20"/>
      <c r="E65" s="20"/>
    </row>
    <row r="66" spans="2:5">
      <c r="B66" s="19"/>
      <c r="C66" s="20"/>
      <c r="D66" s="20"/>
      <c r="E66" s="20"/>
    </row>
    <row r="67" spans="2:5">
      <c r="B67" s="17"/>
      <c r="C67" s="20"/>
      <c r="D67" s="20"/>
      <c r="E67" s="20"/>
    </row>
    <row r="68" spans="2:5">
      <c r="B68" s="19"/>
      <c r="C68" s="20"/>
      <c r="D68" s="20"/>
      <c r="E68" s="20"/>
    </row>
    <row r="69" spans="2:5">
      <c r="B69" s="18"/>
      <c r="C69" s="18"/>
      <c r="D69" s="18"/>
      <c r="E69" s="18"/>
    </row>
  </sheetData>
  <sheetProtection algorithmName="SHA-512" hashValue="ZZhQya/NgJwAL2XNZ3nSRDJdij3Mxy1teIRICNKk5IC1yUUQtm3AoTVj2rrgILXWPY3h5rdpxRi3i6ps7hm9vg==" saltValue="7ZNvpmRyF/w/L+MnsV7aWw==" spinCount="100000" sheet="1" objects="1" scenarios="1"/>
  <mergeCells count="5">
    <mergeCell ref="B8:E8"/>
    <mergeCell ref="C9:E9"/>
    <mergeCell ref="B7:E7"/>
    <mergeCell ref="B11:B13"/>
    <mergeCell ref="B14:B21"/>
  </mergeCells>
  <pageMargins left="0.7" right="0.7" top="0.75" bottom="0.75" header="0.3" footer="0.3"/>
  <pageSetup paperSize="9" scale="71" orientation="portrait" horizontalDpi="1200" verticalDpi="1200" r:id="rId1"/>
  <headerFooter>
    <oddFooter>&amp;L&amp;1#&amp;"Calibri"&amp;7&amp;K000000C2 General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B1:C62"/>
  <sheetViews>
    <sheetView workbookViewId="0"/>
  </sheetViews>
  <sheetFormatPr defaultColWidth="9.42578125" defaultRowHeight="12.75"/>
  <cols>
    <col min="1" max="1" width="4.42578125" customWidth="1"/>
    <col min="2" max="2" width="99.5703125" bestFit="1" customWidth="1"/>
    <col min="3" max="3" width="12.42578125" customWidth="1"/>
    <col min="4" max="4" width="4.42578125" customWidth="1"/>
  </cols>
  <sheetData>
    <row r="1" spans="2:3" ht="13.15" customHeight="1"/>
    <row r="2" spans="2:3">
      <c r="C2" s="3" t="s">
        <v>0</v>
      </c>
    </row>
    <row r="3" spans="2:3">
      <c r="C3" s="2"/>
    </row>
    <row r="5" spans="2:3" ht="20.25">
      <c r="B5" s="22" t="s">
        <v>107</v>
      </c>
      <c r="C5" s="18"/>
    </row>
    <row r="6" spans="2:3">
      <c r="C6" s="18"/>
    </row>
    <row r="7" spans="2:3" ht="389.25" customHeight="1">
      <c r="B7" s="554" t="s">
        <v>634</v>
      </c>
      <c r="C7" s="554"/>
    </row>
    <row r="8" spans="2:3">
      <c r="B8" s="18"/>
      <c r="C8" s="15"/>
    </row>
    <row r="9" spans="2:3">
      <c r="B9" s="16"/>
      <c r="C9" s="15"/>
    </row>
    <row r="10" spans="2:3">
      <c r="B10" s="16"/>
      <c r="C10" s="15"/>
    </row>
    <row r="11" spans="2:3">
      <c r="B11" s="16"/>
      <c r="C11" s="15"/>
    </row>
    <row r="12" spans="2:3">
      <c r="B12" s="16"/>
      <c r="C12" s="15"/>
    </row>
    <row r="13" spans="2:3">
      <c r="B13" s="16"/>
      <c r="C13" s="15"/>
    </row>
    <row r="14" spans="2:3">
      <c r="B14" s="16"/>
      <c r="C14" s="15"/>
    </row>
    <row r="15" spans="2:3">
      <c r="B15" s="16"/>
      <c r="C15" s="15"/>
    </row>
    <row r="16" spans="2:3">
      <c r="B16" s="16"/>
      <c r="C16" s="15"/>
    </row>
    <row r="17" spans="2:3">
      <c r="B17" s="16"/>
      <c r="C17" s="15"/>
    </row>
    <row r="18" spans="2:3">
      <c r="B18" s="16"/>
      <c r="C18" s="15"/>
    </row>
    <row r="19" spans="2:3">
      <c r="B19" s="16"/>
      <c r="C19" s="15"/>
    </row>
    <row r="20" spans="2:3">
      <c r="B20" s="16"/>
      <c r="C20" s="15"/>
    </row>
    <row r="21" spans="2:3">
      <c r="B21" s="16"/>
      <c r="C21" s="15"/>
    </row>
    <row r="22" spans="2:3">
      <c r="B22" s="16"/>
      <c r="C22" s="15"/>
    </row>
    <row r="23" spans="2:3">
      <c r="B23" s="16"/>
      <c r="C23" s="15"/>
    </row>
    <row r="24" spans="2:3">
      <c r="B24" s="16"/>
      <c r="C24" s="15"/>
    </row>
    <row r="25" spans="2:3">
      <c r="B25" s="16"/>
      <c r="C25" s="15"/>
    </row>
    <row r="26" spans="2:3">
      <c r="B26" s="16"/>
      <c r="C26" s="15"/>
    </row>
    <row r="27" spans="2:3">
      <c r="B27" s="23"/>
      <c r="C27" s="15"/>
    </row>
    <row r="28" spans="2:3">
      <c r="B28" s="16"/>
      <c r="C28" s="16"/>
    </row>
    <row r="29" spans="2:3">
      <c r="B29" s="16"/>
      <c r="C29" s="16"/>
    </row>
    <row r="30" spans="2:3">
      <c r="B30" s="16"/>
      <c r="C30" s="15"/>
    </row>
    <row r="31" spans="2:3">
      <c r="B31" s="16"/>
      <c r="C31" s="15"/>
    </row>
    <row r="32" spans="2:3">
      <c r="B32" s="16"/>
      <c r="C32" s="15"/>
    </row>
    <row r="33" spans="2:3">
      <c r="B33" s="16"/>
      <c r="C33" s="15"/>
    </row>
    <row r="34" spans="2:3">
      <c r="B34" s="16"/>
      <c r="C34" s="15"/>
    </row>
    <row r="35" spans="2:3">
      <c r="B35" s="16"/>
      <c r="C35" s="15"/>
    </row>
    <row r="36" spans="2:3">
      <c r="B36" s="16"/>
      <c r="C36" s="15"/>
    </row>
    <row r="37" spans="2:3">
      <c r="B37" s="16"/>
      <c r="C37" s="15"/>
    </row>
    <row r="38" spans="2:3">
      <c r="B38" s="16"/>
      <c r="C38" s="15"/>
    </row>
    <row r="39" spans="2:3">
      <c r="B39" s="16"/>
      <c r="C39" s="15"/>
    </row>
    <row r="40" spans="2:3">
      <c r="B40" s="16"/>
      <c r="C40" s="15"/>
    </row>
    <row r="41" spans="2:3">
      <c r="B41" s="16"/>
      <c r="C41" s="15"/>
    </row>
    <row r="42" spans="2:3">
      <c r="B42" s="16"/>
      <c r="C42" s="15"/>
    </row>
    <row r="43" spans="2:3">
      <c r="B43" s="16"/>
      <c r="C43" s="15"/>
    </row>
    <row r="44" spans="2:3">
      <c r="B44" s="16"/>
      <c r="C44" s="15"/>
    </row>
    <row r="45" spans="2:3">
      <c r="B45" s="16"/>
      <c r="C45" s="15"/>
    </row>
    <row r="46" spans="2:3">
      <c r="B46" s="19"/>
      <c r="C46" s="15"/>
    </row>
    <row r="47" spans="2:3">
      <c r="B47" s="16"/>
      <c r="C47" s="15"/>
    </row>
    <row r="48" spans="2:3">
      <c r="B48" s="16"/>
      <c r="C48" s="15"/>
    </row>
    <row r="49" spans="2:3">
      <c r="B49" s="19"/>
      <c r="C49" s="20"/>
    </row>
    <row r="50" spans="2:3">
      <c r="B50" s="19"/>
      <c r="C50" s="20"/>
    </row>
    <row r="51" spans="2:3">
      <c r="B51" s="19"/>
      <c r="C51" s="20"/>
    </row>
    <row r="52" spans="2:3">
      <c r="B52" s="19"/>
      <c r="C52" s="20"/>
    </row>
    <row r="53" spans="2:3">
      <c r="B53" s="19"/>
      <c r="C53" s="20"/>
    </row>
    <row r="54" spans="2:3">
      <c r="B54" s="19"/>
      <c r="C54" s="20"/>
    </row>
    <row r="55" spans="2:3">
      <c r="B55" s="19"/>
      <c r="C55" s="20"/>
    </row>
    <row r="56" spans="2:3">
      <c r="B56" s="19"/>
      <c r="C56" s="20"/>
    </row>
    <row r="57" spans="2:3">
      <c r="B57" s="19"/>
      <c r="C57" s="20"/>
    </row>
    <row r="58" spans="2:3">
      <c r="B58" s="19"/>
      <c r="C58" s="20"/>
    </row>
    <row r="59" spans="2:3">
      <c r="B59" s="19"/>
      <c r="C59" s="20"/>
    </row>
    <row r="60" spans="2:3">
      <c r="B60" s="17"/>
      <c r="C60" s="20"/>
    </row>
    <row r="61" spans="2:3">
      <c r="B61" s="19"/>
      <c r="C61" s="20"/>
    </row>
    <row r="62" spans="2:3">
      <c r="B62" s="18"/>
      <c r="C62" s="18"/>
    </row>
  </sheetData>
  <sheetProtection algorithmName="SHA-512" hashValue="rNdT/gRM2rVH50LIzd6+PPIVWRyltY9u0gvXNpKJtqP35yFeGHodGPLJTC2oU5Y7kbOhK43Z9lHnMCtWBlsrvg==" saltValue="DA5RT8yRbsNh2NBtsv9ktQ==" spinCount="100000" sheet="1" objects="1" scenarios="1"/>
  <mergeCells count="1">
    <mergeCell ref="B7:C7"/>
  </mergeCells>
  <pageMargins left="0.7" right="0.7" top="0.75" bottom="0.75" header="0.3" footer="0.3"/>
  <pageSetup paperSize="9" scale="68" orientation="portrait" horizontalDpi="1200" verticalDpi="1200" r:id="rId1"/>
  <headerFooter>
    <oddFooter>&amp;L&amp;1#&amp;"Calibri"&amp;7&amp;K000000C2 General</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B1:F89"/>
  <sheetViews>
    <sheetView workbookViewId="0"/>
  </sheetViews>
  <sheetFormatPr defaultColWidth="9.42578125" defaultRowHeight="12.75"/>
  <cols>
    <col min="1" max="1" width="4.42578125" customWidth="1"/>
    <col min="2" max="2" width="30" customWidth="1"/>
    <col min="3" max="3" width="43.42578125" bestFit="1" customWidth="1"/>
    <col min="4" max="4" width="14.5703125" customWidth="1"/>
    <col min="5" max="5" width="55.42578125" bestFit="1" customWidth="1"/>
    <col min="6" max="6" width="24.42578125" customWidth="1"/>
  </cols>
  <sheetData>
    <row r="1" spans="2:6" ht="13.15" customHeight="1"/>
    <row r="2" spans="2:6">
      <c r="F2" s="3" t="s">
        <v>0</v>
      </c>
    </row>
    <row r="3" spans="2:6">
      <c r="F3" s="2"/>
    </row>
    <row r="5" spans="2:6" ht="20.25">
      <c r="B5" s="22" t="s">
        <v>108</v>
      </c>
      <c r="C5" s="22"/>
      <c r="D5" s="22"/>
      <c r="E5" s="18"/>
    </row>
    <row r="6" spans="2:6">
      <c r="E6" s="18"/>
    </row>
    <row r="7" spans="2:6" ht="13.9" customHeight="1">
      <c r="B7" s="559" t="s">
        <v>635</v>
      </c>
      <c r="C7" s="559"/>
      <c r="D7" s="559"/>
      <c r="E7" s="559"/>
      <c r="F7" s="559"/>
    </row>
    <row r="8" spans="2:6" ht="369.75" customHeight="1">
      <c r="B8" s="559" t="s">
        <v>636</v>
      </c>
      <c r="C8" s="560"/>
      <c r="D8" s="560"/>
      <c r="E8" s="560"/>
      <c r="F8" s="560"/>
    </row>
    <row r="9" spans="2:6" ht="273" customHeight="1">
      <c r="B9" s="559" t="s">
        <v>637</v>
      </c>
      <c r="C9" s="560"/>
      <c r="D9" s="560"/>
      <c r="E9" s="560"/>
      <c r="F9" s="560"/>
    </row>
    <row r="10" spans="2:6">
      <c r="B10" s="19"/>
      <c r="C10" s="19"/>
      <c r="D10" s="19"/>
      <c r="E10" s="20"/>
    </row>
    <row r="11" spans="2:6" ht="14.25">
      <c r="B11" s="24" t="s">
        <v>638</v>
      </c>
      <c r="C11" s="25" t="s">
        <v>639</v>
      </c>
      <c r="D11" s="25" t="s">
        <v>640</v>
      </c>
      <c r="E11" s="30" t="s">
        <v>641</v>
      </c>
    </row>
    <row r="12" spans="2:6">
      <c r="B12" s="9" t="s">
        <v>176</v>
      </c>
      <c r="C12" s="388" t="s">
        <v>642</v>
      </c>
      <c r="D12" s="388" t="s">
        <v>643</v>
      </c>
      <c r="E12" s="390" t="s">
        <v>644</v>
      </c>
    </row>
    <row r="13" spans="2:6">
      <c r="B13" s="9" t="s">
        <v>178</v>
      </c>
      <c r="C13" s="388" t="s">
        <v>645</v>
      </c>
      <c r="D13" s="388" t="s">
        <v>643</v>
      </c>
      <c r="E13" s="390" t="s">
        <v>646</v>
      </c>
    </row>
    <row r="14" spans="2:6">
      <c r="B14" s="9" t="s">
        <v>647</v>
      </c>
      <c r="C14" s="388" t="s">
        <v>648</v>
      </c>
      <c r="D14" s="388" t="s">
        <v>649</v>
      </c>
      <c r="E14" s="390" t="s">
        <v>280</v>
      </c>
    </row>
    <row r="15" spans="2:6">
      <c r="B15" s="9" t="s">
        <v>179</v>
      </c>
      <c r="C15" s="388" t="s">
        <v>645</v>
      </c>
      <c r="D15" s="388" t="s">
        <v>643</v>
      </c>
      <c r="E15" s="390" t="s">
        <v>650</v>
      </c>
    </row>
    <row r="16" spans="2:6">
      <c r="B16" s="9" t="s">
        <v>180</v>
      </c>
      <c r="C16" s="388" t="s">
        <v>645</v>
      </c>
      <c r="D16" s="388" t="s">
        <v>643</v>
      </c>
      <c r="E16" s="390" t="s">
        <v>646</v>
      </c>
    </row>
    <row r="17" spans="2:6">
      <c r="B17" s="9" t="s">
        <v>181</v>
      </c>
      <c r="C17" s="388" t="s">
        <v>648</v>
      </c>
      <c r="D17" s="388" t="s">
        <v>649</v>
      </c>
      <c r="E17" s="390" t="s">
        <v>280</v>
      </c>
    </row>
    <row r="18" spans="2:6">
      <c r="B18" s="9" t="s">
        <v>182</v>
      </c>
      <c r="C18" s="388" t="s">
        <v>651</v>
      </c>
      <c r="D18" s="388" t="s">
        <v>643</v>
      </c>
      <c r="E18" s="390" t="s">
        <v>646</v>
      </c>
    </row>
    <row r="19" spans="2:6">
      <c r="B19" s="9" t="s">
        <v>183</v>
      </c>
      <c r="C19" s="388" t="s">
        <v>645</v>
      </c>
      <c r="D19" s="388" t="s">
        <v>643</v>
      </c>
      <c r="E19" s="390" t="s">
        <v>646</v>
      </c>
    </row>
    <row r="20" spans="2:6">
      <c r="B20" s="9" t="s">
        <v>185</v>
      </c>
      <c r="C20" s="388" t="s">
        <v>645</v>
      </c>
      <c r="D20" s="388" t="s">
        <v>643</v>
      </c>
      <c r="E20" s="390" t="s">
        <v>646</v>
      </c>
    </row>
    <row r="21" spans="2:6">
      <c r="B21" s="9" t="s">
        <v>186</v>
      </c>
      <c r="C21" s="388" t="s">
        <v>651</v>
      </c>
      <c r="D21" s="388" t="s">
        <v>643</v>
      </c>
      <c r="E21" s="390" t="s">
        <v>646</v>
      </c>
    </row>
    <row r="22" spans="2:6">
      <c r="B22" s="9" t="s">
        <v>187</v>
      </c>
      <c r="C22" s="388" t="s">
        <v>652</v>
      </c>
      <c r="D22" s="388" t="s">
        <v>649</v>
      </c>
      <c r="E22" s="390" t="s">
        <v>280</v>
      </c>
    </row>
    <row r="23" spans="2:6">
      <c r="B23" s="9" t="s">
        <v>188</v>
      </c>
      <c r="C23" s="388" t="s">
        <v>648</v>
      </c>
      <c r="D23" s="388" t="s">
        <v>649</v>
      </c>
      <c r="E23" s="390" t="s">
        <v>280</v>
      </c>
    </row>
    <row r="24" spans="2:6">
      <c r="B24" s="9" t="s">
        <v>189</v>
      </c>
      <c r="C24" s="388" t="s">
        <v>651</v>
      </c>
      <c r="D24" s="388" t="s">
        <v>643</v>
      </c>
      <c r="E24" s="390" t="s">
        <v>646</v>
      </c>
    </row>
    <row r="25" spans="2:6">
      <c r="B25" s="9" t="s">
        <v>190</v>
      </c>
      <c r="C25" s="388" t="s">
        <v>645</v>
      </c>
      <c r="D25" s="388" t="s">
        <v>643</v>
      </c>
      <c r="E25" s="390" t="s">
        <v>646</v>
      </c>
    </row>
    <row r="26" spans="2:6">
      <c r="B26" s="9" t="s">
        <v>191</v>
      </c>
      <c r="C26" s="388" t="s">
        <v>645</v>
      </c>
      <c r="D26" s="388" t="s">
        <v>643</v>
      </c>
      <c r="E26" s="391">
        <v>1.06</v>
      </c>
    </row>
    <row r="27" spans="2:6">
      <c r="B27" s="9" t="s">
        <v>192</v>
      </c>
      <c r="C27" s="388" t="s">
        <v>645</v>
      </c>
      <c r="D27" s="388" t="s">
        <v>643</v>
      </c>
      <c r="E27" s="390" t="s">
        <v>646</v>
      </c>
    </row>
    <row r="28" spans="2:6">
      <c r="B28" s="9" t="s">
        <v>193</v>
      </c>
      <c r="C28" s="388" t="s">
        <v>645</v>
      </c>
      <c r="D28" s="388" t="s">
        <v>643</v>
      </c>
      <c r="E28" s="391">
        <v>0.26700000000000002</v>
      </c>
    </row>
    <row r="29" spans="2:6">
      <c r="B29" s="9" t="s">
        <v>194</v>
      </c>
      <c r="C29" s="388" t="s">
        <v>645</v>
      </c>
      <c r="D29" s="388" t="s">
        <v>643</v>
      </c>
      <c r="E29" s="390" t="s">
        <v>653</v>
      </c>
    </row>
    <row r="30" spans="2:6" ht="13.5" thickBot="1">
      <c r="B30" s="26" t="s">
        <v>388</v>
      </c>
      <c r="C30" s="389" t="s">
        <v>654</v>
      </c>
      <c r="D30" s="389" t="s">
        <v>643</v>
      </c>
      <c r="E30" s="392" t="s">
        <v>655</v>
      </c>
    </row>
    <row r="32" spans="2:6" ht="258" customHeight="1">
      <c r="B32" s="561" t="s">
        <v>656</v>
      </c>
      <c r="C32" s="562"/>
      <c r="D32" s="562"/>
      <c r="E32" s="562"/>
      <c r="F32" s="562"/>
    </row>
    <row r="34" spans="2:6">
      <c r="B34" s="393" t="s">
        <v>657</v>
      </c>
      <c r="C34" s="393" t="s">
        <v>658</v>
      </c>
      <c r="D34" s="393" t="s">
        <v>659</v>
      </c>
      <c r="E34" s="393" t="s">
        <v>660</v>
      </c>
      <c r="F34" s="393" t="s">
        <v>661</v>
      </c>
    </row>
    <row r="35" spans="2:6" ht="14.25">
      <c r="B35" s="393"/>
      <c r="C35" s="393"/>
      <c r="D35" s="393" t="s">
        <v>662</v>
      </c>
      <c r="E35" s="393"/>
      <c r="F35" s="393"/>
    </row>
    <row r="36" spans="2:6" ht="191.25">
      <c r="B36" s="381" t="s">
        <v>663</v>
      </c>
      <c r="C36" s="381" t="s">
        <v>664</v>
      </c>
      <c r="D36" s="415">
        <v>3.9</v>
      </c>
      <c r="E36" s="381" t="s">
        <v>665</v>
      </c>
      <c r="F36" s="381" t="s">
        <v>666</v>
      </c>
    </row>
    <row r="37" spans="2:6" ht="63.75">
      <c r="B37" s="381" t="s">
        <v>137</v>
      </c>
      <c r="C37" s="381" t="s">
        <v>667</v>
      </c>
      <c r="D37" s="416">
        <v>0.8</v>
      </c>
      <c r="E37" s="381" t="s">
        <v>668</v>
      </c>
      <c r="F37" s="381" t="s">
        <v>669</v>
      </c>
    </row>
    <row r="38" spans="2:6" ht="76.5">
      <c r="B38" s="381" t="s">
        <v>670</v>
      </c>
      <c r="C38" s="381" t="s">
        <v>671</v>
      </c>
      <c r="D38" s="417">
        <v>0.06</v>
      </c>
      <c r="E38" s="381" t="s">
        <v>672</v>
      </c>
      <c r="F38" s="381" t="s">
        <v>669</v>
      </c>
    </row>
    <row r="39" spans="2:6" ht="38.25">
      <c r="B39" s="381" t="s">
        <v>673</v>
      </c>
      <c r="C39" s="381" t="s">
        <v>674</v>
      </c>
      <c r="D39" s="415">
        <v>5.9999999999999995E-4</v>
      </c>
      <c r="E39" s="381" t="s">
        <v>675</v>
      </c>
      <c r="F39" s="381" t="s">
        <v>676</v>
      </c>
    </row>
    <row r="40" spans="2:6" ht="102">
      <c r="B40" s="555" t="s">
        <v>677</v>
      </c>
      <c r="C40" s="381" t="s">
        <v>678</v>
      </c>
      <c r="D40" s="418">
        <v>3.0000000000000001E-3</v>
      </c>
      <c r="E40" s="381" t="s">
        <v>679</v>
      </c>
      <c r="F40" s="381" t="s">
        <v>676</v>
      </c>
    </row>
    <row r="41" spans="2:6" ht="38.25">
      <c r="B41" s="556"/>
      <c r="C41" s="381" t="s">
        <v>680</v>
      </c>
      <c r="D41" s="415">
        <v>2E-3</v>
      </c>
      <c r="E41" s="381" t="s">
        <v>681</v>
      </c>
      <c r="F41" s="381"/>
    </row>
    <row r="42" spans="2:6" ht="63.75">
      <c r="B42" s="381" t="s">
        <v>682</v>
      </c>
      <c r="C42" s="381" t="s">
        <v>683</v>
      </c>
      <c r="D42" s="415">
        <v>0.06</v>
      </c>
      <c r="E42" s="381" t="s">
        <v>684</v>
      </c>
      <c r="F42" s="381" t="s">
        <v>676</v>
      </c>
    </row>
    <row r="43" spans="2:6" ht="51">
      <c r="B43" s="381" t="s">
        <v>136</v>
      </c>
      <c r="C43" s="381" t="s">
        <v>685</v>
      </c>
      <c r="D43" s="417">
        <v>0.06</v>
      </c>
      <c r="E43" s="381" t="s">
        <v>686</v>
      </c>
      <c r="F43" s="381" t="s">
        <v>669</v>
      </c>
    </row>
    <row r="44" spans="2:6" ht="25.5">
      <c r="B44" s="381" t="s">
        <v>687</v>
      </c>
      <c r="C44" s="381" t="s">
        <v>688</v>
      </c>
      <c r="D44" s="381"/>
      <c r="E44" s="381"/>
      <c r="F44" s="381"/>
    </row>
    <row r="45" spans="2:6" ht="25.5">
      <c r="B45" s="381" t="s">
        <v>689</v>
      </c>
      <c r="C45" s="381" t="s">
        <v>690</v>
      </c>
      <c r="D45" s="381"/>
      <c r="E45" s="381"/>
      <c r="F45" s="381"/>
    </row>
    <row r="46" spans="2:6" ht="63.75">
      <c r="B46" s="381" t="s">
        <v>135</v>
      </c>
      <c r="C46" s="381" t="s">
        <v>691</v>
      </c>
      <c r="D46" s="415">
        <v>1.7</v>
      </c>
      <c r="E46" s="381" t="s">
        <v>692</v>
      </c>
      <c r="F46" s="381" t="s">
        <v>693</v>
      </c>
    </row>
    <row r="47" spans="2:6" ht="76.5">
      <c r="B47" s="381" t="s">
        <v>694</v>
      </c>
      <c r="C47" s="381" t="s">
        <v>695</v>
      </c>
      <c r="D47" s="415">
        <v>2.0000000000000002E-5</v>
      </c>
      <c r="E47" s="381" t="s">
        <v>696</v>
      </c>
      <c r="F47" s="381" t="s">
        <v>693</v>
      </c>
    </row>
    <row r="48" spans="2:6" ht="25.5">
      <c r="B48" s="381" t="s">
        <v>697</v>
      </c>
      <c r="C48" s="381" t="s">
        <v>698</v>
      </c>
      <c r="D48" s="381"/>
      <c r="E48" s="381"/>
      <c r="F48" s="381"/>
    </row>
    <row r="49" spans="2:6" ht="25.5">
      <c r="B49" s="381" t="s">
        <v>699</v>
      </c>
      <c r="C49" s="381" t="s">
        <v>700</v>
      </c>
      <c r="D49" s="415">
        <v>0.05</v>
      </c>
      <c r="E49" s="381" t="s">
        <v>701</v>
      </c>
      <c r="F49" s="381" t="s">
        <v>702</v>
      </c>
    </row>
    <row r="50" spans="2:6" ht="60.4" customHeight="1">
      <c r="B50" s="381" t="s">
        <v>703</v>
      </c>
      <c r="C50" s="381" t="s">
        <v>704</v>
      </c>
      <c r="D50" s="415">
        <v>2.6</v>
      </c>
      <c r="E50" s="381" t="s">
        <v>705</v>
      </c>
      <c r="F50" s="381" t="s">
        <v>676</v>
      </c>
    </row>
    <row r="52" spans="2:6" ht="286.5" customHeight="1">
      <c r="B52" s="557" t="s">
        <v>706</v>
      </c>
      <c r="C52" s="551"/>
      <c r="D52" s="551"/>
      <c r="E52" s="551"/>
      <c r="F52" s="551"/>
    </row>
    <row r="53" spans="2:6" ht="38.25" customHeight="1">
      <c r="B53" s="394" t="s">
        <v>707</v>
      </c>
      <c r="C53" s="394" t="s">
        <v>708</v>
      </c>
      <c r="D53" s="558" t="s">
        <v>709</v>
      </c>
      <c r="E53" s="551"/>
      <c r="F53" s="394" t="s">
        <v>710</v>
      </c>
    </row>
    <row r="54" spans="2:6" ht="51">
      <c r="B54" s="381" t="s">
        <v>711</v>
      </c>
      <c r="C54" s="381" t="s">
        <v>712</v>
      </c>
      <c r="D54" s="539" t="s">
        <v>713</v>
      </c>
      <c r="E54" s="539"/>
      <c r="F54" s="465" t="s">
        <v>714</v>
      </c>
    </row>
    <row r="55" spans="2:6" ht="39.75">
      <c r="B55" s="381" t="s">
        <v>715</v>
      </c>
      <c r="C55" s="381" t="s">
        <v>716</v>
      </c>
      <c r="D55" s="539" t="s">
        <v>717</v>
      </c>
      <c r="E55" s="539"/>
      <c r="F55" s="465" t="s">
        <v>718</v>
      </c>
    </row>
    <row r="56" spans="2:6" ht="63.75">
      <c r="B56" s="381" t="s">
        <v>719</v>
      </c>
      <c r="C56" s="381" t="s">
        <v>720</v>
      </c>
      <c r="D56" s="539" t="s">
        <v>721</v>
      </c>
      <c r="E56" s="539"/>
      <c r="F56" s="381" t="s">
        <v>722</v>
      </c>
    </row>
    <row r="57" spans="2:6" ht="51">
      <c r="B57" s="381" t="s">
        <v>723</v>
      </c>
      <c r="C57" s="381" t="s">
        <v>724</v>
      </c>
      <c r="D57" s="539" t="s">
        <v>725</v>
      </c>
      <c r="E57" s="539"/>
      <c r="F57" s="465" t="s">
        <v>726</v>
      </c>
    </row>
    <row r="58" spans="2:6" ht="51">
      <c r="B58" s="381" t="s">
        <v>727</v>
      </c>
      <c r="C58" s="381" t="s">
        <v>728</v>
      </c>
      <c r="D58" s="539" t="s">
        <v>729</v>
      </c>
      <c r="E58" s="539"/>
      <c r="F58" s="381" t="s">
        <v>730</v>
      </c>
    </row>
    <row r="59" spans="2:6" ht="76.5">
      <c r="B59" s="381" t="s">
        <v>731</v>
      </c>
      <c r="C59" s="381" t="s">
        <v>732</v>
      </c>
      <c r="D59" s="539" t="s">
        <v>733</v>
      </c>
      <c r="E59" s="539"/>
      <c r="F59" s="381" t="s">
        <v>734</v>
      </c>
    </row>
    <row r="60" spans="2:6" ht="116.25">
      <c r="B60" s="381" t="s">
        <v>735</v>
      </c>
      <c r="C60" s="381" t="s">
        <v>736</v>
      </c>
      <c r="D60" s="539" t="s">
        <v>737</v>
      </c>
      <c r="E60" s="539"/>
      <c r="F60" s="465" t="s">
        <v>738</v>
      </c>
    </row>
    <row r="61" spans="2:6" ht="51">
      <c r="B61" s="381" t="s">
        <v>739</v>
      </c>
      <c r="C61" s="381" t="s">
        <v>740</v>
      </c>
      <c r="D61" s="539" t="s">
        <v>741</v>
      </c>
      <c r="E61" s="539"/>
      <c r="F61" s="465" t="s">
        <v>742</v>
      </c>
    </row>
    <row r="62" spans="2:6" ht="39.75">
      <c r="B62" s="381" t="s">
        <v>743</v>
      </c>
      <c r="C62" s="381" t="s">
        <v>744</v>
      </c>
      <c r="D62" s="539" t="s">
        <v>745</v>
      </c>
      <c r="E62" s="539"/>
      <c r="F62" s="465" t="s">
        <v>746</v>
      </c>
    </row>
    <row r="63" spans="2:6" ht="103.5">
      <c r="B63" s="381" t="s">
        <v>747</v>
      </c>
      <c r="C63" s="381" t="s">
        <v>748</v>
      </c>
      <c r="D63" s="539" t="s">
        <v>749</v>
      </c>
      <c r="E63" s="539"/>
      <c r="F63" s="465" t="s">
        <v>750</v>
      </c>
    </row>
    <row r="64" spans="2:6" ht="63.75">
      <c r="B64" s="381" t="s">
        <v>751</v>
      </c>
      <c r="C64" s="381" t="s">
        <v>752</v>
      </c>
      <c r="D64" s="539" t="s">
        <v>753</v>
      </c>
      <c r="E64" s="539"/>
      <c r="F64" s="465" t="s">
        <v>754</v>
      </c>
    </row>
    <row r="65" spans="2:6" ht="51">
      <c r="B65" s="381" t="s">
        <v>755</v>
      </c>
      <c r="C65" s="381" t="s">
        <v>756</v>
      </c>
      <c r="D65" s="539" t="s">
        <v>757</v>
      </c>
      <c r="E65" s="539"/>
      <c r="F65" s="381" t="s">
        <v>758</v>
      </c>
    </row>
    <row r="66" spans="2:6" ht="51">
      <c r="B66" s="381" t="s">
        <v>759</v>
      </c>
      <c r="C66" s="381" t="s">
        <v>760</v>
      </c>
      <c r="D66" s="539" t="s">
        <v>761</v>
      </c>
      <c r="E66" s="539"/>
      <c r="F66" s="381" t="s">
        <v>762</v>
      </c>
    </row>
    <row r="67" spans="2:6">
      <c r="B67" s="499" t="s">
        <v>144</v>
      </c>
      <c r="C67" s="499"/>
      <c r="D67" s="499"/>
      <c r="E67" s="499"/>
    </row>
    <row r="68" spans="2:6">
      <c r="B68" s="499" t="s">
        <v>763</v>
      </c>
      <c r="C68" s="499"/>
      <c r="D68" s="499"/>
      <c r="E68" s="499"/>
    </row>
    <row r="69" spans="2:6" ht="13.5" customHeight="1">
      <c r="B69" s="499" t="s">
        <v>764</v>
      </c>
      <c r="C69" s="499"/>
      <c r="D69" s="499"/>
      <c r="E69" s="499"/>
    </row>
    <row r="70" spans="2:6" ht="12.75" customHeight="1">
      <c r="B70" s="499" t="s">
        <v>765</v>
      </c>
      <c r="C70" s="499"/>
      <c r="D70" s="499"/>
      <c r="E70" s="499"/>
    </row>
    <row r="71" spans="2:6" ht="14.25" customHeight="1">
      <c r="B71" s="499" t="s">
        <v>766</v>
      </c>
      <c r="C71" s="499"/>
      <c r="D71" s="499"/>
      <c r="E71" s="499"/>
    </row>
    <row r="72" spans="2:6" ht="15" customHeight="1">
      <c r="B72" s="499" t="s">
        <v>767</v>
      </c>
      <c r="C72" s="499"/>
      <c r="D72" s="499"/>
      <c r="E72" s="499"/>
    </row>
    <row r="73" spans="2:6" ht="12.75" customHeight="1">
      <c r="B73" s="499" t="s">
        <v>768</v>
      </c>
      <c r="C73" s="499"/>
      <c r="D73" s="499"/>
      <c r="E73" s="499"/>
    </row>
    <row r="74" spans="2:6" ht="12.75" customHeight="1">
      <c r="B74" s="499" t="s">
        <v>769</v>
      </c>
      <c r="C74" s="499"/>
      <c r="D74" s="499"/>
      <c r="E74" s="499"/>
    </row>
    <row r="75" spans="2:6" ht="15.75" customHeight="1">
      <c r="B75" s="499" t="s">
        <v>770</v>
      </c>
      <c r="C75" s="499"/>
      <c r="D75" s="499"/>
      <c r="E75" s="499"/>
    </row>
    <row r="76" spans="2:6" ht="15.75" customHeight="1">
      <c r="B76" s="499" t="s">
        <v>771</v>
      </c>
      <c r="C76" s="499"/>
      <c r="D76" s="499"/>
      <c r="E76" s="499"/>
    </row>
    <row r="77" spans="2:6" ht="16.5" customHeight="1">
      <c r="B77" s="499" t="s">
        <v>772</v>
      </c>
      <c r="C77" s="499"/>
      <c r="D77" s="499"/>
      <c r="E77" s="499"/>
    </row>
    <row r="78" spans="2:6" ht="12" customHeight="1">
      <c r="B78" s="499" t="s">
        <v>773</v>
      </c>
      <c r="C78" s="499"/>
      <c r="D78" s="499"/>
      <c r="E78" s="499"/>
    </row>
    <row r="79" spans="2:6" ht="15.75" customHeight="1">
      <c r="B79" s="499" t="s">
        <v>774</v>
      </c>
      <c r="C79" s="499"/>
      <c r="D79" s="499"/>
      <c r="E79" s="499"/>
    </row>
    <row r="80" spans="2:6" ht="13.5" customHeight="1">
      <c r="B80" s="499" t="s">
        <v>775</v>
      </c>
      <c r="C80" s="499"/>
      <c r="D80" s="499"/>
      <c r="E80" s="499"/>
    </row>
    <row r="81" spans="2:6" ht="15.75" customHeight="1">
      <c r="B81" s="499" t="s">
        <v>776</v>
      </c>
      <c r="C81" s="499"/>
      <c r="D81" s="499"/>
      <c r="E81" s="499"/>
    </row>
    <row r="82" spans="2:6" ht="14.25" customHeight="1">
      <c r="B82" s="499" t="s">
        <v>777</v>
      </c>
      <c r="C82" s="499"/>
      <c r="D82" s="499"/>
      <c r="E82" s="499"/>
    </row>
    <row r="84" spans="2:6" ht="183" customHeight="1">
      <c r="B84" s="551" t="s">
        <v>778</v>
      </c>
      <c r="C84" s="551"/>
      <c r="D84" s="551"/>
      <c r="E84" s="551"/>
      <c r="F84" s="551"/>
    </row>
    <row r="85" spans="2:6" ht="195.75" customHeight="1">
      <c r="B85" s="551" t="s">
        <v>779</v>
      </c>
      <c r="C85" s="551"/>
      <c r="D85" s="551"/>
      <c r="E85" s="551"/>
      <c r="F85" s="551"/>
    </row>
    <row r="86" spans="2:6" ht="131.25" customHeight="1">
      <c r="B86" s="551" t="s">
        <v>780</v>
      </c>
      <c r="C86" s="551"/>
      <c r="D86" s="551"/>
      <c r="E86" s="551"/>
      <c r="F86" s="551"/>
    </row>
    <row r="87" spans="2:6" ht="156" customHeight="1">
      <c r="B87" s="551" t="s">
        <v>781</v>
      </c>
      <c r="C87" s="551"/>
      <c r="D87" s="551"/>
      <c r="E87" s="551"/>
      <c r="F87" s="551"/>
    </row>
    <row r="88" spans="2:6" ht="271.14999999999998" customHeight="1">
      <c r="B88" s="551" t="s">
        <v>782</v>
      </c>
      <c r="C88" s="551"/>
      <c r="D88" s="551"/>
      <c r="E88" s="551"/>
      <c r="F88" s="551"/>
    </row>
    <row r="89" spans="2:6" ht="213" customHeight="1">
      <c r="B89" s="551" t="s">
        <v>783</v>
      </c>
      <c r="C89" s="551"/>
      <c r="D89" s="551"/>
      <c r="E89" s="551"/>
      <c r="F89" s="551"/>
    </row>
  </sheetData>
  <sheetProtection algorithmName="SHA-512" hashValue="thbyVysK88kkZaS6bb3fda/dAXAQwGO9DStkYmSyW8hoookaOALNbJrF3lE6C0IvYVSz7P3D9QIGEWhq93dqew==" saltValue="18QZJpvGCL738I34sHZGYw==" spinCount="100000" sheet="1" objects="1" scenarios="1"/>
  <mergeCells count="42">
    <mergeCell ref="B7:F7"/>
    <mergeCell ref="B8:F8"/>
    <mergeCell ref="B9:F9"/>
    <mergeCell ref="B32:F32"/>
    <mergeCell ref="D59:E59"/>
    <mergeCell ref="D60:E60"/>
    <mergeCell ref="D61:E61"/>
    <mergeCell ref="D62:E62"/>
    <mergeCell ref="B40:B41"/>
    <mergeCell ref="B52:F52"/>
    <mergeCell ref="D53:E53"/>
    <mergeCell ref="D54:E54"/>
    <mergeCell ref="D55:E55"/>
    <mergeCell ref="D56:E56"/>
    <mergeCell ref="D57:E57"/>
    <mergeCell ref="D58:E58"/>
    <mergeCell ref="D63:E63"/>
    <mergeCell ref="D64:E64"/>
    <mergeCell ref="D65:E65"/>
    <mergeCell ref="D66:E66"/>
    <mergeCell ref="B68:E68"/>
    <mergeCell ref="B67:E67"/>
    <mergeCell ref="B69:E69"/>
    <mergeCell ref="B70:E70"/>
    <mergeCell ref="B71:E71"/>
    <mergeCell ref="B72:E72"/>
    <mergeCell ref="B73:E73"/>
    <mergeCell ref="B74:E74"/>
    <mergeCell ref="B75:E75"/>
    <mergeCell ref="B76:E76"/>
    <mergeCell ref="B77:E77"/>
    <mergeCell ref="B78:E78"/>
    <mergeCell ref="B79:E79"/>
    <mergeCell ref="B80:E80"/>
    <mergeCell ref="B81:E81"/>
    <mergeCell ref="B82:E82"/>
    <mergeCell ref="B84:F84"/>
    <mergeCell ref="B85:F85"/>
    <mergeCell ref="B86:F86"/>
    <mergeCell ref="B87:F87"/>
    <mergeCell ref="B88:F88"/>
    <mergeCell ref="B89:F89"/>
  </mergeCells>
  <pageMargins left="0.7" right="0.7" top="0.75" bottom="0.75" header="0.3" footer="0.3"/>
  <pageSetup paperSize="9" scale="22" orientation="portrait" horizontalDpi="1200" verticalDpi="1200" r:id="rId1"/>
  <headerFooter>
    <oddFooter>&amp;L&amp;1#&amp;"Calibri"&amp;7&amp;K000000C2 General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N77"/>
  <sheetViews>
    <sheetView zoomScaleNormal="100" workbookViewId="0"/>
  </sheetViews>
  <sheetFormatPr defaultColWidth="9.42578125" defaultRowHeight="12.75"/>
  <cols>
    <col min="1" max="1" width="4.42578125" customWidth="1"/>
    <col min="2" max="2" width="79.7109375" customWidth="1"/>
    <col min="3" max="3" width="28.85546875" customWidth="1"/>
    <col min="4" max="4" width="4.42578125" customWidth="1"/>
    <col min="5" max="5" width="11.28515625" customWidth="1"/>
    <col min="7" max="7" width="14.28515625" customWidth="1"/>
  </cols>
  <sheetData>
    <row r="1" spans="2:8" ht="13.15" customHeight="1"/>
    <row r="2" spans="2:8" ht="18.75">
      <c r="C2" s="3" t="s">
        <v>0</v>
      </c>
      <c r="H2" s="243" t="s">
        <v>1</v>
      </c>
    </row>
    <row r="3" spans="2:8">
      <c r="C3" s="2"/>
      <c r="H3" s="248" t="s">
        <v>2</v>
      </c>
    </row>
    <row r="4" spans="2:8">
      <c r="H4" s="117" t="s">
        <v>3</v>
      </c>
    </row>
    <row r="5" spans="2:8" ht="101.25" customHeight="1">
      <c r="B5" s="497" t="s">
        <v>4</v>
      </c>
      <c r="C5" s="498"/>
    </row>
    <row r="7" spans="2:8" ht="18.75">
      <c r="B7" s="243" t="s">
        <v>5</v>
      </c>
      <c r="E7" s="150" t="s">
        <v>6</v>
      </c>
    </row>
    <row r="8" spans="2:8" ht="18.75" customHeight="1">
      <c r="B8" s="316" t="s">
        <v>7</v>
      </c>
      <c r="C8" s="316" t="s">
        <v>8</v>
      </c>
    </row>
    <row r="9" spans="2:8" ht="18.75" customHeight="1">
      <c r="B9" s="313" t="s">
        <v>9</v>
      </c>
      <c r="C9" s="479" t="s">
        <v>10</v>
      </c>
      <c r="E9" s="372">
        <v>0.23</v>
      </c>
    </row>
    <row r="10" spans="2:8" ht="18.75" customHeight="1">
      <c r="B10" s="313" t="s">
        <v>11</v>
      </c>
      <c r="C10" s="488" t="s">
        <v>10</v>
      </c>
      <c r="E10" s="312" t="s">
        <v>12</v>
      </c>
    </row>
    <row r="11" spans="2:8" ht="18.75" customHeight="1">
      <c r="B11" s="313" t="s">
        <v>13</v>
      </c>
      <c r="C11" s="488" t="s">
        <v>10</v>
      </c>
      <c r="F11" s="248"/>
      <c r="G11" s="248"/>
    </row>
    <row r="12" spans="2:8" ht="18.75" customHeight="1">
      <c r="B12" s="313" t="s">
        <v>14</v>
      </c>
      <c r="C12" s="488" t="s">
        <v>10</v>
      </c>
      <c r="E12" s="353" t="s">
        <v>15</v>
      </c>
    </row>
    <row r="13" spans="2:8" ht="18.75" customHeight="1">
      <c r="B13" s="313" t="s">
        <v>16</v>
      </c>
      <c r="C13" s="488" t="s">
        <v>10</v>
      </c>
      <c r="E13" s="312" t="s">
        <v>17</v>
      </c>
    </row>
    <row r="14" spans="2:8" ht="18.75" customHeight="1">
      <c r="B14" s="313" t="s">
        <v>18</v>
      </c>
      <c r="C14" s="488" t="s">
        <v>10</v>
      </c>
    </row>
    <row r="15" spans="2:8" ht="18.75" customHeight="1">
      <c r="B15" s="313" t="s">
        <v>19</v>
      </c>
      <c r="C15" s="488" t="s">
        <v>10</v>
      </c>
      <c r="E15" s="372">
        <v>0.99</v>
      </c>
    </row>
    <row r="16" spans="2:8" ht="18.75" customHeight="1">
      <c r="B16" s="313" t="s">
        <v>20</v>
      </c>
      <c r="C16" s="488" t="s">
        <v>10</v>
      </c>
      <c r="E16" s="494" t="s">
        <v>21</v>
      </c>
      <c r="F16" s="494"/>
      <c r="G16" s="494"/>
    </row>
    <row r="17" spans="2:14" ht="18.75" customHeight="1">
      <c r="B17" s="313" t="s">
        <v>22</v>
      </c>
      <c r="C17" s="488" t="s">
        <v>10</v>
      </c>
      <c r="E17" s="494"/>
      <c r="F17" s="494"/>
      <c r="G17" s="494"/>
      <c r="H17" s="248" t="s">
        <v>23</v>
      </c>
      <c r="N17" s="248" t="s">
        <v>1197</v>
      </c>
    </row>
    <row r="18" spans="2:14" ht="18.75" customHeight="1">
      <c r="B18" s="313" t="s">
        <v>24</v>
      </c>
      <c r="C18" s="488" t="s">
        <v>10</v>
      </c>
      <c r="E18" s="372">
        <v>0.99</v>
      </c>
      <c r="H18" s="117" t="s">
        <v>25</v>
      </c>
      <c r="N18" s="117" t="s">
        <v>26</v>
      </c>
    </row>
    <row r="19" spans="2:14" ht="18.75" customHeight="1">
      <c r="B19" s="313" t="s">
        <v>27</v>
      </c>
      <c r="C19" s="488" t="s">
        <v>10</v>
      </c>
      <c r="E19" s="312" t="s">
        <v>28</v>
      </c>
    </row>
    <row r="20" spans="2:14" ht="18.75" customHeight="1">
      <c r="B20" s="313" t="s">
        <v>29</v>
      </c>
      <c r="C20" s="488" t="s">
        <v>10</v>
      </c>
    </row>
    <row r="21" spans="2:14" ht="18.75" customHeight="1">
      <c r="B21" s="313" t="s">
        <v>30</v>
      </c>
      <c r="C21" s="488" t="s">
        <v>10</v>
      </c>
      <c r="E21" s="495" t="s">
        <v>31</v>
      </c>
      <c r="F21" s="495"/>
    </row>
    <row r="22" spans="2:14" ht="18.75" customHeight="1" thickBot="1">
      <c r="B22" s="321" t="s">
        <v>32</v>
      </c>
      <c r="C22" s="490" t="s">
        <v>10</v>
      </c>
      <c r="E22" s="495"/>
      <c r="F22" s="495"/>
    </row>
    <row r="23" spans="2:14">
      <c r="B23" s="6"/>
      <c r="C23" s="7"/>
      <c r="E23" s="312" t="s">
        <v>33</v>
      </c>
      <c r="F23" s="460"/>
    </row>
    <row r="24" spans="2:14" ht="18.75">
      <c r="B24" s="243" t="s">
        <v>34</v>
      </c>
      <c r="E24" s="65"/>
    </row>
    <row r="25" spans="2:14" ht="18.75" customHeight="1">
      <c r="B25" s="316" t="s">
        <v>7</v>
      </c>
      <c r="C25" s="316" t="s">
        <v>8</v>
      </c>
      <c r="E25" s="371" t="s">
        <v>35</v>
      </c>
    </row>
    <row r="26" spans="2:14" ht="18.75" customHeight="1">
      <c r="B26" s="313" t="s">
        <v>36</v>
      </c>
      <c r="C26" s="481" t="s">
        <v>37</v>
      </c>
      <c r="E26" s="494" t="s">
        <v>38</v>
      </c>
      <c r="F26" s="494"/>
      <c r="G26" s="494"/>
    </row>
    <row r="27" spans="2:14" ht="18.75" customHeight="1">
      <c r="B27" s="313" t="s">
        <v>39</v>
      </c>
      <c r="C27" s="481" t="s">
        <v>37</v>
      </c>
      <c r="E27" s="494"/>
      <c r="F27" s="494"/>
      <c r="G27" s="494"/>
    </row>
    <row r="28" spans="2:14" ht="18.75" customHeight="1">
      <c r="B28" s="320" t="s">
        <v>40</v>
      </c>
      <c r="C28" s="480" t="s">
        <v>37</v>
      </c>
      <c r="E28" s="371" t="s">
        <v>41</v>
      </c>
    </row>
    <row r="29" spans="2:14" ht="18.75" customHeight="1">
      <c r="B29" s="318" t="s">
        <v>42</v>
      </c>
      <c r="C29" s="481" t="s">
        <v>43</v>
      </c>
      <c r="E29" s="496" t="s">
        <v>44</v>
      </c>
      <c r="F29" s="496"/>
      <c r="G29" s="496"/>
    </row>
    <row r="30" spans="2:14" ht="18.75" customHeight="1">
      <c r="B30" s="313" t="s">
        <v>45</v>
      </c>
      <c r="C30" s="481" t="s">
        <v>43</v>
      </c>
    </row>
    <row r="31" spans="2:14" ht="18.75" customHeight="1">
      <c r="B31" s="313" t="s">
        <v>46</v>
      </c>
      <c r="C31" s="481" t="s">
        <v>43</v>
      </c>
      <c r="E31" s="353" t="s">
        <v>47</v>
      </c>
    </row>
    <row r="32" spans="2:14" ht="18.75" customHeight="1">
      <c r="B32" s="313" t="s">
        <v>48</v>
      </c>
      <c r="C32" s="481" t="s">
        <v>43</v>
      </c>
      <c r="E32" s="496" t="s">
        <v>49</v>
      </c>
      <c r="F32" s="496"/>
      <c r="G32" s="496"/>
    </row>
    <row r="33" spans="2:7" ht="18.75" customHeight="1">
      <c r="B33" s="320" t="s">
        <v>50</v>
      </c>
      <c r="C33" s="480" t="s">
        <v>43</v>
      </c>
    </row>
    <row r="34" spans="2:7" ht="18.75" customHeight="1">
      <c r="B34" s="313" t="s">
        <v>51</v>
      </c>
      <c r="C34" s="487" t="s">
        <v>52</v>
      </c>
      <c r="E34" s="466">
        <v>103792</v>
      </c>
    </row>
    <row r="35" spans="2:7" ht="18.75" customHeight="1">
      <c r="B35" s="313" t="s">
        <v>53</v>
      </c>
      <c r="C35" s="487" t="s">
        <v>52</v>
      </c>
      <c r="E35" s="496" t="s">
        <v>54</v>
      </c>
      <c r="F35" s="496"/>
      <c r="G35" s="496"/>
    </row>
    <row r="36" spans="2:7" ht="18.75" customHeight="1">
      <c r="B36" s="313" t="s">
        <v>55</v>
      </c>
      <c r="C36" s="487" t="s">
        <v>52</v>
      </c>
    </row>
    <row r="37" spans="2:7" ht="18.75" customHeight="1">
      <c r="B37" s="313" t="s">
        <v>56</v>
      </c>
      <c r="C37" s="487" t="s">
        <v>52</v>
      </c>
      <c r="E37" s="372">
        <v>0.23</v>
      </c>
    </row>
    <row r="38" spans="2:7" ht="18.75" customHeight="1">
      <c r="B38" s="313" t="s">
        <v>57</v>
      </c>
      <c r="C38" s="487" t="s">
        <v>52</v>
      </c>
      <c r="E38" s="496" t="s">
        <v>58</v>
      </c>
      <c r="F38" s="496"/>
      <c r="G38" s="496"/>
    </row>
    <row r="39" spans="2:7" ht="18.75" customHeight="1">
      <c r="B39" s="320" t="s">
        <v>59</v>
      </c>
      <c r="C39" s="489" t="s">
        <v>52</v>
      </c>
    </row>
    <row r="40" spans="2:7" ht="18.75" customHeight="1">
      <c r="B40" s="318" t="s">
        <v>60</v>
      </c>
      <c r="C40" s="482" t="s">
        <v>61</v>
      </c>
      <c r="E40" s="372">
        <v>0.4</v>
      </c>
    </row>
    <row r="41" spans="2:7" ht="18.75" customHeight="1">
      <c r="B41" s="313" t="s">
        <v>62</v>
      </c>
      <c r="C41" s="482" t="s">
        <v>61</v>
      </c>
      <c r="E41" s="496" t="s">
        <v>63</v>
      </c>
      <c r="F41" s="496"/>
      <c r="G41" s="496"/>
    </row>
    <row r="42" spans="2:7" ht="18.75" customHeight="1">
      <c r="B42" s="313" t="s">
        <v>64</v>
      </c>
      <c r="C42" s="482" t="s">
        <v>61</v>
      </c>
    </row>
    <row r="43" spans="2:7" ht="18.75" customHeight="1">
      <c r="B43" s="313" t="s">
        <v>65</v>
      </c>
      <c r="C43" s="482" t="s">
        <v>61</v>
      </c>
      <c r="E43" s="373">
        <v>15</v>
      </c>
    </row>
    <row r="44" spans="2:7" ht="18.75" customHeight="1">
      <c r="B44" s="313" t="s">
        <v>66</v>
      </c>
      <c r="C44" s="482" t="s">
        <v>61</v>
      </c>
      <c r="E44" s="496" t="s">
        <v>67</v>
      </c>
      <c r="F44" s="496"/>
      <c r="G44" s="496"/>
    </row>
    <row r="45" spans="2:7" ht="18.75" customHeight="1">
      <c r="B45" s="320" t="s">
        <v>68</v>
      </c>
      <c r="C45" s="480" t="s">
        <v>61</v>
      </c>
      <c r="E45" s="312"/>
      <c r="F45" s="312"/>
      <c r="G45" s="312"/>
    </row>
    <row r="46" spans="2:7" ht="18.75" customHeight="1">
      <c r="B46" s="318" t="s">
        <v>69</v>
      </c>
      <c r="C46" s="487" t="s">
        <v>70</v>
      </c>
      <c r="E46" s="373">
        <v>12</v>
      </c>
    </row>
    <row r="47" spans="2:7" ht="18.75" customHeight="1">
      <c r="B47" s="313" t="s">
        <v>71</v>
      </c>
      <c r="C47" s="487" t="s">
        <v>70</v>
      </c>
      <c r="E47" s="496" t="s">
        <v>72</v>
      </c>
      <c r="F47" s="496"/>
      <c r="G47" s="496"/>
    </row>
    <row r="48" spans="2:7" ht="18.75" customHeight="1">
      <c r="B48" s="313" t="s">
        <v>73</v>
      </c>
      <c r="C48" s="487" t="s">
        <v>70</v>
      </c>
    </row>
    <row r="49" spans="2:7" ht="18.75" customHeight="1">
      <c r="B49" s="313" t="s">
        <v>74</v>
      </c>
      <c r="C49" s="487" t="s">
        <v>70</v>
      </c>
      <c r="E49" s="372">
        <v>0.51</v>
      </c>
    </row>
    <row r="50" spans="2:7" ht="18.75" customHeight="1">
      <c r="B50" s="320" t="s">
        <v>75</v>
      </c>
      <c r="C50" s="489" t="s">
        <v>70</v>
      </c>
      <c r="E50" s="312" t="s">
        <v>76</v>
      </c>
      <c r="F50" s="312"/>
      <c r="G50" s="312"/>
    </row>
    <row r="51" spans="2:7" ht="18.75" customHeight="1">
      <c r="B51" s="318" t="s">
        <v>77</v>
      </c>
      <c r="C51" s="482" t="s">
        <v>78</v>
      </c>
    </row>
    <row r="52" spans="2:7" ht="18.75" customHeight="1">
      <c r="B52" s="313" t="s">
        <v>79</v>
      </c>
      <c r="C52" s="482" t="s">
        <v>78</v>
      </c>
      <c r="E52" s="373">
        <v>71</v>
      </c>
    </row>
    <row r="53" spans="2:7" ht="18.75" customHeight="1" thickBot="1">
      <c r="B53" s="321" t="s">
        <v>80</v>
      </c>
      <c r="C53" s="322" t="s">
        <v>78</v>
      </c>
      <c r="E53" s="312" t="s">
        <v>81</v>
      </c>
      <c r="F53" s="312"/>
      <c r="G53" s="312"/>
    </row>
    <row r="54" spans="2:7" ht="18.75" customHeight="1"/>
    <row r="55" spans="2:7" ht="18.75">
      <c r="B55" s="243" t="s">
        <v>82</v>
      </c>
    </row>
    <row r="56" spans="2:7" ht="17.45" customHeight="1">
      <c r="B56" s="316" t="s">
        <v>7</v>
      </c>
      <c r="C56" s="323" t="s">
        <v>8</v>
      </c>
    </row>
    <row r="57" spans="2:7" ht="16.149999999999999" customHeight="1">
      <c r="B57" s="313" t="s">
        <v>83</v>
      </c>
      <c r="C57" s="314" t="s">
        <v>84</v>
      </c>
      <c r="E57" s="372">
        <v>0.5</v>
      </c>
    </row>
    <row r="58" spans="2:7" ht="18.75" customHeight="1">
      <c r="B58" s="313" t="s">
        <v>85</v>
      </c>
      <c r="C58" s="314" t="s">
        <v>84</v>
      </c>
      <c r="E58" s="312" t="s">
        <v>86</v>
      </c>
      <c r="F58" s="248"/>
      <c r="G58" s="248"/>
    </row>
    <row r="59" spans="2:7" ht="18.75" customHeight="1">
      <c r="B59" s="313" t="s">
        <v>87</v>
      </c>
      <c r="C59" s="314" t="s">
        <v>84</v>
      </c>
    </row>
    <row r="60" spans="2:7" ht="18.75" customHeight="1">
      <c r="B60" s="313" t="s">
        <v>88</v>
      </c>
      <c r="C60" s="314" t="s">
        <v>84</v>
      </c>
      <c r="E60" s="372">
        <v>0.28999999999999998</v>
      </c>
    </row>
    <row r="61" spans="2:7" ht="18.75" customHeight="1">
      <c r="B61" s="313" t="s">
        <v>89</v>
      </c>
      <c r="C61" s="314" t="s">
        <v>84</v>
      </c>
      <c r="E61" s="312" t="s">
        <v>90</v>
      </c>
    </row>
    <row r="62" spans="2:7" ht="18.75" customHeight="1">
      <c r="B62" s="317" t="s">
        <v>91</v>
      </c>
      <c r="C62" s="315" t="s">
        <v>84</v>
      </c>
    </row>
    <row r="63" spans="2:7" ht="18.75" customHeight="1">
      <c r="B63" s="318" t="s">
        <v>92</v>
      </c>
      <c r="C63" s="319" t="s">
        <v>93</v>
      </c>
      <c r="E63" s="372">
        <v>0.1</v>
      </c>
    </row>
    <row r="64" spans="2:7" ht="18.75" customHeight="1">
      <c r="B64" s="313" t="s">
        <v>94</v>
      </c>
      <c r="C64" s="314" t="s">
        <v>93</v>
      </c>
      <c r="E64" s="312" t="s">
        <v>95</v>
      </c>
      <c r="F64" s="248"/>
      <c r="G64" s="248"/>
    </row>
    <row r="65" spans="2:3" ht="18.75" customHeight="1" thickBot="1">
      <c r="B65" s="321" t="s">
        <v>96</v>
      </c>
      <c r="C65" s="322" t="s">
        <v>93</v>
      </c>
    </row>
    <row r="66" spans="2:3" ht="18.75" customHeight="1">
      <c r="B66" s="111" t="s">
        <v>97</v>
      </c>
      <c r="C66" s="111" t="s">
        <v>97</v>
      </c>
    </row>
    <row r="67" spans="2:3" ht="18.75">
      <c r="B67" s="243" t="s">
        <v>98</v>
      </c>
    </row>
    <row r="68" spans="2:3" ht="15.6" customHeight="1">
      <c r="B68" s="316" t="s">
        <v>7</v>
      </c>
      <c r="C68" s="323" t="s">
        <v>8</v>
      </c>
    </row>
    <row r="69" spans="2:3">
      <c r="B69" s="313" t="s">
        <v>99</v>
      </c>
      <c r="C69" s="314" t="s">
        <v>100</v>
      </c>
    </row>
    <row r="70" spans="2:3" ht="18.75" customHeight="1">
      <c r="B70" s="313" t="s">
        <v>101</v>
      </c>
      <c r="C70" s="314" t="s">
        <v>102</v>
      </c>
    </row>
    <row r="71" spans="2:3" ht="18.75" customHeight="1">
      <c r="B71" s="313" t="s">
        <v>103</v>
      </c>
      <c r="C71" s="314" t="s">
        <v>104</v>
      </c>
    </row>
    <row r="72" spans="2:3" ht="18.75" customHeight="1">
      <c r="B72" s="313" t="s">
        <v>105</v>
      </c>
      <c r="C72" s="479" t="s">
        <v>106</v>
      </c>
    </row>
    <row r="73" spans="2:3" ht="18.75" customHeight="1">
      <c r="B73" s="313" t="s">
        <v>107</v>
      </c>
      <c r="C73" s="314" t="s">
        <v>107</v>
      </c>
    </row>
    <row r="74" spans="2:3" ht="18.75" customHeight="1" thickBot="1">
      <c r="B74" s="321" t="s">
        <v>108</v>
      </c>
      <c r="C74" s="322" t="s">
        <v>108</v>
      </c>
    </row>
    <row r="75" spans="2:3" ht="18.75" customHeight="1">
      <c r="C75" s="242"/>
    </row>
    <row r="76" spans="2:3" ht="12.75" customHeight="1">
      <c r="B76" s="499" t="s">
        <v>109</v>
      </c>
      <c r="C76" s="499"/>
    </row>
    <row r="77" spans="2:3" ht="69" customHeight="1">
      <c r="B77" s="499"/>
      <c r="C77" s="499"/>
    </row>
  </sheetData>
  <sheetProtection algorithmName="SHA-512" hashValue="sZQD4YREKkoSd+WeXEnRir9z47XIJgL6fUmvTgJ3Y+i+YlAXzDj0GUNVsKNOPl4JGF4s1iRcn5PSMhke/bn9iQ==" saltValue="hwV6texOloXuaeVSkRdw5w==" spinCount="100000" sheet="1" objects="1" scenarios="1"/>
  <mergeCells count="12">
    <mergeCell ref="B76:C77"/>
    <mergeCell ref="E44:G44"/>
    <mergeCell ref="E47:G47"/>
    <mergeCell ref="E41:G41"/>
    <mergeCell ref="E26:G27"/>
    <mergeCell ref="E35:G35"/>
    <mergeCell ref="E38:G38"/>
    <mergeCell ref="E16:G17"/>
    <mergeCell ref="E21:F22"/>
    <mergeCell ref="E29:G29"/>
    <mergeCell ref="B5:C5"/>
    <mergeCell ref="E32:G32"/>
  </mergeCells>
  <hyperlinks>
    <hyperlink ref="C9" location="Planet!B9" display=" Planet " xr:uid="{00000000-0004-0000-0100-000000000000}"/>
    <hyperlink ref="C26:C28" location="'Inclusion for All'!A1" display=" Inclusion for All " xr:uid="{00000000-0004-0000-0100-000002000000}"/>
    <hyperlink ref="C29:C33" location="'Digital Society'!A1" display=" Digital Society " xr:uid="{00000000-0004-0000-0100-000003000000}"/>
    <hyperlink ref="C34:C39" location="Headcount!A1" display=" Headcount " xr:uid="{00000000-0004-0000-0100-000004000000}"/>
    <hyperlink ref="C40:C44" location="'Diversity &amp; Inclusion'!A1" display=" Diversity &amp; Inclusion " xr:uid="{00000000-0004-0000-0100-000005000000}"/>
    <hyperlink ref="C46:C50" location="'Health &amp; Safety'!A1" display=" Health &amp; Safety " xr:uid="{00000000-0004-0000-0100-000006000000}"/>
    <hyperlink ref="C57:C59" location="'Board &amp; ExCo'!A1" display=" Board &amp; ExCo " xr:uid="{00000000-0004-0000-0100-000008000000}"/>
    <hyperlink ref="C63:C65" location="Remuneration!A1" display=" Remuneration " xr:uid="{00000000-0004-0000-0100-000009000000}"/>
    <hyperlink ref="C69" location="Assurance!A1" display=" Assurance " xr:uid="{00000000-0004-0000-0100-00000A000000}"/>
    <hyperlink ref="C70" location="'Subject matter information'!A1" display=" Subject matter information " xr:uid="{00000000-0004-0000-0100-00000B000000}"/>
    <hyperlink ref="C71" location="GRI!A1" display=" GRI " xr:uid="{00000000-0004-0000-0100-00000C000000}"/>
    <hyperlink ref="C72" location="UNGC!A1" display=" UNGC " xr:uid="{00000000-0004-0000-0100-00000D000000}"/>
    <hyperlink ref="C73" location="'Reporting Criteria Scope'!A1" display="Reporting Criteria Scope" xr:uid="{00000000-0004-0000-0100-00000E000000}"/>
    <hyperlink ref="C74" location="'Reporting Criteria Methodology'!A1" display="Reporting Criteria Methodology" xr:uid="{00000000-0004-0000-0100-00000F000000}"/>
    <hyperlink ref="N18" r:id="rId1" xr:uid="{00000000-0004-0000-0100-000010000000}"/>
    <hyperlink ref="H18" r:id="rId2" xr:uid="{00000000-0004-0000-0100-000011000000}"/>
    <hyperlink ref="H4" r:id="rId3" display="vodafone.com/ar2021" xr:uid="{00000000-0004-0000-0100-000012000000}"/>
    <hyperlink ref="C10" location="Planet!B17" display=" Planet " xr:uid="{22300990-79B7-4E8F-AA33-D62B52476DD8}"/>
    <hyperlink ref="C11" location="Planet!B34" display=" Planet " xr:uid="{AF0472F4-CC76-4A85-9065-FA5D9C2E7D09}"/>
    <hyperlink ref="C12" location="Planet!B50" display=" Planet " xr:uid="{6182C9BB-C09C-4E67-B083-4C311A0899E9}"/>
    <hyperlink ref="C35" location="Headcount!B19" display=" Headcount " xr:uid="{2F373941-777C-46A8-A4AB-5C9B8B9CB21E}"/>
    <hyperlink ref="C37" location="Headcount!B43" display=" Headcount " xr:uid="{B1F06DDC-A0D5-4BF0-93B1-1D76C6A66448}"/>
    <hyperlink ref="C42" location="'Diversity &amp; Inclusion'!B32" display=" Diversity &amp; Inclusion " xr:uid="{394DCE8F-C92F-4391-BEC6-E6403B255F83}"/>
    <hyperlink ref="C45" location="'Diversity &amp; Inclusion'!B54" display=" Diversity &amp; Inclusion " xr:uid="{6D4CBC5C-3822-4D42-A0F5-3858A6F84E11}"/>
    <hyperlink ref="C60" location="'Board &amp; ExCo'!A1" display=" Board &amp; ExCo " xr:uid="{BEE3C7C8-2CAA-4148-A3BD-673BC1C47DD5}"/>
    <hyperlink ref="C61" location="'Board &amp; ExCo'!A1" display=" Board &amp; ExCo " xr:uid="{A6A26CB2-21BF-4207-9700-B220D5C37109}"/>
    <hyperlink ref="C62" location="'Board &amp; ExCo'!A1" display=" Board &amp; ExCo " xr:uid="{71866410-3073-4B2D-BFBF-5A161A1F9598}"/>
    <hyperlink ref="C13" location="Planet!B60" display=" Planet " xr:uid="{306FFD18-C629-4321-8D78-1A66E9B3C7FD}"/>
    <hyperlink ref="C14" location="Planet!B67" display=" Planet " xr:uid="{3F902AFC-BBE3-4B7A-B12B-1CFBE46E62E6}"/>
    <hyperlink ref="C15" location="Planet!B76" display=" Planet " xr:uid="{18C437A0-712A-44AA-A8BA-AF0C12D74E82}"/>
    <hyperlink ref="C16" location="Planet!B84" display=" Planet " xr:uid="{17214C04-021D-4EB5-AE52-EB54333BB527}"/>
    <hyperlink ref="C17" location="Planet!B92" display=" Planet " xr:uid="{4518B5DB-F150-4EB1-953F-50D0A584D3C6}"/>
    <hyperlink ref="C18" location="Planet!B115" display=" Planet " xr:uid="{C00B0907-BDE0-4678-9038-BFE33BD95B81}"/>
    <hyperlink ref="C19" location="Planet!B125" display=" Planet " xr:uid="{005F079A-2B32-402B-9E5D-2F1501285353}"/>
    <hyperlink ref="C20" location="Planet!B131" display=" Planet " xr:uid="{0DA671A6-3707-45B7-9B6D-BEEF104B54E2}"/>
    <hyperlink ref="C21" location="Planet!B138" display=" Planet " xr:uid="{F83A91EE-974B-4373-A400-2CE2D30A6416}"/>
    <hyperlink ref="C22" location="Planet!B142" display=" Planet " xr:uid="{A4E3F45F-D461-40FF-9E71-AB941E3F8E8C}"/>
    <hyperlink ref="C51" location="'Responsible supply chain'!B9" display=" Responsible Supply Chain " xr:uid="{3801F6DD-FD07-44F8-8E59-76A33F31B9F4}"/>
    <hyperlink ref="C52" location="'Responsible supply chain'!B16" display=" Responsible Supply Chain " xr:uid="{120C995F-2369-48CA-828C-82F84DEA68A0}"/>
    <hyperlink ref="C53" location="'Responsible supply chain'!B27" display=" Responsible Supply Chain " xr:uid="{D03588C7-3CC6-4BDA-B0B4-22FEEB9EF1FC}"/>
    <hyperlink ref="C26" location="'Inclusion for All'!B10" display=" Inclusion for All " xr:uid="{CBE3391E-EDDA-4717-B069-90254B7F90F8}"/>
    <hyperlink ref="C27" location="'Inclusion for All'!B13" display=" Inclusion for All " xr:uid="{4A92ECD2-EADA-415D-AC9F-38EE2D097717}"/>
    <hyperlink ref="C28" location="'Inclusion for All'!B15" display=" Inclusion for All " xr:uid="{33D5AA30-A2C3-4307-BF45-652023136AB5}"/>
    <hyperlink ref="C29" location="'Digital Society'!B10" display=" Digital Society " xr:uid="{089D305C-2D72-4299-A75F-E4FCDF2A51BC}"/>
    <hyperlink ref="C30" location="'Digital Society'!B11" display=" Digital Society " xr:uid="{C3CCA31F-DBC6-4BAA-AF44-72C9C3EAABD9}"/>
    <hyperlink ref="C31" location="'Digital Society'!B13" display=" Digital Society " xr:uid="{4A8874B4-6A60-4472-95D1-79E6385DF32D}"/>
    <hyperlink ref="C32" location="'Digital Society'!B14" display=" Digital Society " xr:uid="{8E477583-BFB1-4EAD-8FD4-60BBF60E9F52}"/>
    <hyperlink ref="C33" location="'Digital Society'!B15" display=" Digital Society " xr:uid="{BA3AB729-C8A1-48A7-895B-26902886B644}"/>
    <hyperlink ref="C34" location="Headcount!B9" display=" Headcount " xr:uid="{1C38E544-3BF6-4FF0-812A-7A6AA914EF0F}"/>
    <hyperlink ref="C36" location="Headcount!B29" display=" Headcount " xr:uid="{072E6773-0ADB-4872-87DD-23FD3FB58B45}"/>
    <hyperlink ref="C38" location="Headcount!B70" display=" Headcount " xr:uid="{705A6C09-2646-4E59-BA3C-BD7DEF164269}"/>
    <hyperlink ref="C39" location="Headcount!B91" display=" Headcount " xr:uid="{927BF821-A5E0-4B93-9B54-1CD98B35B8A8}"/>
    <hyperlink ref="C40" location="'Diversity &amp; Inclusion'!B9" display=" Diversity &amp; Inclusion " xr:uid="{B41828B7-DAD0-49F3-88CF-1414805F6CDE}"/>
    <hyperlink ref="C41" location="'Diversity &amp; Inclusion'!B24" display=" Diversity &amp; Inclusion " xr:uid="{6D4B552A-1D6F-45A1-AE97-D7B58170A336}"/>
    <hyperlink ref="C43" location="'Diversity &amp; Inclusion'!B39" display=" Diversity &amp; Inclusion " xr:uid="{2A2D387D-131E-4125-83FB-3C9D1417DA6F}"/>
    <hyperlink ref="C44" location="'Diversity &amp; Inclusion'!B47" display=" Diversity &amp; Inclusion " xr:uid="{D3342391-961F-4D75-B54A-E6B5F4C06E08}"/>
    <hyperlink ref="C46" location="'Health &amp; Safety'!B11" display=" Health &amp; Safety " xr:uid="{5CB1D0E5-1571-4FCA-8F41-672E18A56B78}"/>
    <hyperlink ref="C47" location="'Health &amp; Safety'!B14" display=" Health &amp; Safety " xr:uid="{2B147D87-4212-4A1A-835E-99EED76D4DF9}"/>
    <hyperlink ref="C48" location="'Health &amp; Safety'!B18" display=" Health &amp; Safety " xr:uid="{88033BB2-5FFC-455D-8444-0DA391E4EDED}"/>
    <hyperlink ref="C49" location="'Health &amp; Safety'!B23" display=" Health &amp; Safety " xr:uid="{A9F0AEAE-CCF9-4C45-B334-02F31A2A7C9D}"/>
    <hyperlink ref="C50" location="'Health &amp; Safety'!B31" display=" Health &amp; Safety " xr:uid="{BF11AF0E-E672-44F9-A0B4-3C3E7816E558}"/>
  </hyperlinks>
  <pageMargins left="0.7" right="0.7" top="0.75" bottom="0.75" header="0.3" footer="0.3"/>
  <pageSetup paperSize="9" scale="91" orientation="portrait" horizontalDpi="1200" verticalDpi="1200" r:id="rId4"/>
  <headerFooter>
    <oddFooter>&amp;L&amp;1#&amp;"Calibri"&amp;7&amp;K000000C2 General</oddFooter>
  </headerFooter>
  <drawing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2556F-1003-49FE-9507-9F6279BC8B0F}">
  <dimension ref="A1:G183"/>
  <sheetViews>
    <sheetView zoomScaleNormal="100" workbookViewId="0"/>
  </sheetViews>
  <sheetFormatPr defaultColWidth="10.42578125" defaultRowHeight="14.25"/>
  <cols>
    <col min="1" max="1" width="5" style="396" customWidth="1"/>
    <col min="2" max="2" width="26.42578125" style="396" customWidth="1"/>
    <col min="3" max="3" width="24.5703125" style="396" customWidth="1"/>
    <col min="4" max="4" width="68.5703125" style="396" customWidth="1"/>
    <col min="5" max="5" width="7.42578125" style="396" customWidth="1"/>
    <col min="6" max="6" width="10.42578125" style="396"/>
    <col min="7" max="7" width="35.42578125" style="396" customWidth="1"/>
    <col min="8" max="16384" width="10.42578125" style="396"/>
  </cols>
  <sheetData>
    <row r="1" spans="2:7" ht="12.75" customHeight="1"/>
    <row r="2" spans="2:7" ht="12.75" customHeight="1">
      <c r="D2" s="44" t="s">
        <v>0</v>
      </c>
    </row>
    <row r="3" spans="2:7" ht="12.75" customHeight="1">
      <c r="D3" s="397"/>
    </row>
    <row r="4" spans="2:7" ht="12.75" customHeight="1"/>
    <row r="5" spans="2:7" ht="20.25">
      <c r="B5" s="491" t="s">
        <v>784</v>
      </c>
      <c r="C5" s="18"/>
      <c r="D5" s="18"/>
    </row>
    <row r="6" spans="2:7" ht="12.75" customHeight="1">
      <c r="B6" s="18"/>
      <c r="C6" s="18"/>
      <c r="D6" s="18"/>
    </row>
    <row r="7" spans="2:7" ht="67.150000000000006" customHeight="1">
      <c r="B7" s="565" t="s">
        <v>785</v>
      </c>
      <c r="C7" s="565"/>
      <c r="D7" s="565"/>
    </row>
    <row r="8" spans="2:7">
      <c r="B8" s="554"/>
      <c r="C8" s="554"/>
      <c r="D8" s="554"/>
    </row>
    <row r="9" spans="2:7">
      <c r="B9" s="398" t="s">
        <v>786</v>
      </c>
      <c r="C9" s="398" t="s">
        <v>787</v>
      </c>
      <c r="D9" s="399" t="s">
        <v>788</v>
      </c>
    </row>
    <row r="10" spans="2:7" ht="14.65" customHeight="1">
      <c r="B10" s="563" t="s">
        <v>789</v>
      </c>
      <c r="C10" s="563"/>
      <c r="D10" s="563"/>
    </row>
    <row r="11" spans="2:7">
      <c r="B11" s="400" t="s">
        <v>790</v>
      </c>
      <c r="C11" s="401" t="s">
        <v>791</v>
      </c>
      <c r="D11" s="402" t="s">
        <v>792</v>
      </c>
    </row>
    <row r="12" spans="2:7" ht="25.5">
      <c r="B12" s="400" t="s">
        <v>793</v>
      </c>
      <c r="C12" s="401" t="s">
        <v>794</v>
      </c>
      <c r="D12" s="402" t="s">
        <v>795</v>
      </c>
    </row>
    <row r="13" spans="2:7">
      <c r="B13" s="400" t="s">
        <v>796</v>
      </c>
      <c r="C13" s="401" t="s">
        <v>797</v>
      </c>
      <c r="D13" s="402" t="s">
        <v>798</v>
      </c>
    </row>
    <row r="14" spans="2:7" ht="25.5">
      <c r="B14" s="400" t="s">
        <v>799</v>
      </c>
      <c r="C14" s="401" t="s">
        <v>800</v>
      </c>
      <c r="D14" s="402" t="s">
        <v>801</v>
      </c>
    </row>
    <row r="15" spans="2:7" ht="25.5">
      <c r="B15" s="400" t="s">
        <v>802</v>
      </c>
      <c r="C15" s="401" t="s">
        <v>803</v>
      </c>
      <c r="D15" s="402" t="s">
        <v>804</v>
      </c>
      <c r="G15" s="403"/>
    </row>
    <row r="16" spans="2:7" ht="25.5">
      <c r="B16" s="400" t="s">
        <v>805</v>
      </c>
      <c r="C16" s="401" t="s">
        <v>806</v>
      </c>
      <c r="D16" s="402" t="s">
        <v>807</v>
      </c>
    </row>
    <row r="17" spans="2:7" ht="25.5">
      <c r="B17" s="400" t="s">
        <v>808</v>
      </c>
      <c r="C17" s="401" t="s">
        <v>809</v>
      </c>
      <c r="D17" s="402" t="s">
        <v>810</v>
      </c>
    </row>
    <row r="18" spans="2:7" ht="55.15" customHeight="1">
      <c r="B18" s="400" t="s">
        <v>811</v>
      </c>
      <c r="C18" s="401" t="s">
        <v>812</v>
      </c>
      <c r="D18" s="402" t="s">
        <v>813</v>
      </c>
    </row>
    <row r="19" spans="2:7">
      <c r="B19" s="400" t="s">
        <v>814</v>
      </c>
      <c r="C19" s="401" t="s">
        <v>394</v>
      </c>
      <c r="D19" s="402" t="s">
        <v>815</v>
      </c>
    </row>
    <row r="20" spans="2:7" ht="38.25">
      <c r="B20" s="400" t="s">
        <v>816</v>
      </c>
      <c r="C20" s="401" t="s">
        <v>817</v>
      </c>
      <c r="D20" s="402" t="s">
        <v>818</v>
      </c>
      <c r="G20" s="403"/>
    </row>
    <row r="21" spans="2:7" ht="51">
      <c r="B21" s="400" t="s">
        <v>819</v>
      </c>
      <c r="C21" s="401" t="s">
        <v>820</v>
      </c>
      <c r="D21" s="402" t="s">
        <v>821</v>
      </c>
    </row>
    <row r="22" spans="2:7" ht="25.5">
      <c r="B22" s="400" t="s">
        <v>822</v>
      </c>
      <c r="C22" s="401" t="s">
        <v>823</v>
      </c>
      <c r="D22" s="402" t="s">
        <v>824</v>
      </c>
    </row>
    <row r="23" spans="2:7">
      <c r="B23" s="400" t="s">
        <v>825</v>
      </c>
      <c r="C23" s="401" t="s">
        <v>826</v>
      </c>
      <c r="D23" s="402" t="s">
        <v>827</v>
      </c>
    </row>
    <row r="24" spans="2:7" ht="30" customHeight="1">
      <c r="B24" s="400" t="s">
        <v>828</v>
      </c>
      <c r="C24" s="401" t="s">
        <v>829</v>
      </c>
      <c r="D24" s="402" t="s">
        <v>830</v>
      </c>
    </row>
    <row r="25" spans="2:7" ht="30" customHeight="1">
      <c r="B25" s="400" t="s">
        <v>831</v>
      </c>
      <c r="C25" s="401" t="s">
        <v>832</v>
      </c>
      <c r="D25" s="402" t="s">
        <v>833</v>
      </c>
    </row>
    <row r="26" spans="2:7" ht="25.5">
      <c r="B26" s="400" t="s">
        <v>834</v>
      </c>
      <c r="C26" s="401" t="s">
        <v>835</v>
      </c>
      <c r="D26" s="402" t="s">
        <v>836</v>
      </c>
    </row>
    <row r="27" spans="2:7" ht="25.5">
      <c r="B27" s="400" t="s">
        <v>837</v>
      </c>
      <c r="C27" s="401" t="s">
        <v>838</v>
      </c>
      <c r="D27" s="402" t="s">
        <v>839</v>
      </c>
    </row>
    <row r="28" spans="2:7" ht="25.5">
      <c r="B28" s="400" t="s">
        <v>840</v>
      </c>
      <c r="C28" s="401" t="s">
        <v>841</v>
      </c>
      <c r="D28" s="402" t="s">
        <v>842</v>
      </c>
    </row>
    <row r="29" spans="2:7">
      <c r="B29" s="400" t="s">
        <v>843</v>
      </c>
      <c r="C29" s="401" t="s">
        <v>844</v>
      </c>
      <c r="D29" s="402" t="s">
        <v>845</v>
      </c>
    </row>
    <row r="30" spans="2:7" ht="38.25">
      <c r="B30" s="400" t="s">
        <v>846</v>
      </c>
      <c r="C30" s="401" t="s">
        <v>847</v>
      </c>
      <c r="D30" s="402" t="s">
        <v>848</v>
      </c>
    </row>
    <row r="31" spans="2:7" ht="38.25">
      <c r="B31" s="400" t="s">
        <v>849</v>
      </c>
      <c r="C31" s="401" t="s">
        <v>850</v>
      </c>
      <c r="D31" s="402" t="s">
        <v>851</v>
      </c>
    </row>
    <row r="32" spans="2:7" ht="38.25">
      <c r="B32" s="400" t="s">
        <v>852</v>
      </c>
      <c r="C32" s="401" t="s">
        <v>853</v>
      </c>
      <c r="D32" s="402" t="s">
        <v>854</v>
      </c>
    </row>
    <row r="33" spans="2:4" ht="25.5">
      <c r="B33" s="400" t="s">
        <v>855</v>
      </c>
      <c r="C33" s="401" t="s">
        <v>856</v>
      </c>
      <c r="D33" s="402" t="s">
        <v>857</v>
      </c>
    </row>
    <row r="34" spans="2:4" ht="25.5">
      <c r="B34" s="400" t="s">
        <v>858</v>
      </c>
      <c r="C34" s="401" t="s">
        <v>859</v>
      </c>
      <c r="D34" s="402" t="s">
        <v>860</v>
      </c>
    </row>
    <row r="35" spans="2:4">
      <c r="B35" s="400" t="s">
        <v>861</v>
      </c>
      <c r="C35" s="401" t="s">
        <v>862</v>
      </c>
      <c r="D35" s="402" t="s">
        <v>863</v>
      </c>
    </row>
    <row r="36" spans="2:4" ht="38.25">
      <c r="B36" s="400" t="s">
        <v>864</v>
      </c>
      <c r="C36" s="401" t="s">
        <v>865</v>
      </c>
      <c r="D36" s="402" t="s">
        <v>866</v>
      </c>
    </row>
    <row r="37" spans="2:4" ht="25.5">
      <c r="B37" s="400" t="s">
        <v>867</v>
      </c>
      <c r="C37" s="401" t="s">
        <v>868</v>
      </c>
      <c r="D37" s="402" t="s">
        <v>869</v>
      </c>
    </row>
    <row r="38" spans="2:4" ht="38.25">
      <c r="B38" s="400" t="s">
        <v>870</v>
      </c>
      <c r="C38" s="401" t="s">
        <v>871</v>
      </c>
      <c r="D38" s="402" t="s">
        <v>869</v>
      </c>
    </row>
    <row r="39" spans="2:4" ht="38.25">
      <c r="B39" s="400" t="s">
        <v>872</v>
      </c>
      <c r="C39" s="401" t="s">
        <v>873</v>
      </c>
      <c r="D39" s="402" t="s">
        <v>874</v>
      </c>
    </row>
    <row r="40" spans="2:4" ht="25.5">
      <c r="B40" s="400" t="s">
        <v>875</v>
      </c>
      <c r="C40" s="401" t="s">
        <v>876</v>
      </c>
      <c r="D40" s="402" t="s">
        <v>877</v>
      </c>
    </row>
    <row r="41" spans="2:4" ht="38.25">
      <c r="B41" s="400" t="s">
        <v>878</v>
      </c>
      <c r="C41" s="401" t="s">
        <v>879</v>
      </c>
      <c r="D41" s="402" t="s">
        <v>880</v>
      </c>
    </row>
    <row r="42" spans="2:4" ht="25.5">
      <c r="B42" s="400" t="s">
        <v>881</v>
      </c>
      <c r="C42" s="401" t="s">
        <v>882</v>
      </c>
      <c r="D42" s="402" t="s">
        <v>845</v>
      </c>
    </row>
    <row r="43" spans="2:4" ht="25.5">
      <c r="B43" s="400" t="s">
        <v>883</v>
      </c>
      <c r="C43" s="401" t="s">
        <v>884</v>
      </c>
      <c r="D43" s="402" t="s">
        <v>851</v>
      </c>
    </row>
    <row r="44" spans="2:4" ht="25.5">
      <c r="B44" s="400" t="s">
        <v>885</v>
      </c>
      <c r="C44" s="401" t="s">
        <v>886</v>
      </c>
      <c r="D44" s="402" t="s">
        <v>887</v>
      </c>
    </row>
    <row r="45" spans="2:4">
      <c r="B45" s="400" t="s">
        <v>888</v>
      </c>
      <c r="C45" s="401" t="s">
        <v>889</v>
      </c>
      <c r="D45" s="404" t="s">
        <v>890</v>
      </c>
    </row>
    <row r="46" spans="2:4" ht="25.5">
      <c r="B46" s="400" t="s">
        <v>891</v>
      </c>
      <c r="C46" s="401" t="s">
        <v>892</v>
      </c>
      <c r="D46" s="402" t="s">
        <v>893</v>
      </c>
    </row>
    <row r="47" spans="2:4" ht="25.5">
      <c r="B47" s="400" t="s">
        <v>894</v>
      </c>
      <c r="C47" s="401" t="s">
        <v>895</v>
      </c>
      <c r="D47" s="402" t="s">
        <v>896</v>
      </c>
    </row>
    <row r="48" spans="2:4" ht="25.5">
      <c r="B48" s="400" t="s">
        <v>897</v>
      </c>
      <c r="C48" s="401" t="s">
        <v>898</v>
      </c>
      <c r="D48" s="402" t="s">
        <v>899</v>
      </c>
    </row>
    <row r="49" spans="2:7" ht="25.5">
      <c r="B49" s="400" t="s">
        <v>900</v>
      </c>
      <c r="C49" s="401" t="s">
        <v>901</v>
      </c>
      <c r="D49" s="402" t="s">
        <v>902</v>
      </c>
    </row>
    <row r="50" spans="2:7">
      <c r="B50" s="400" t="s">
        <v>903</v>
      </c>
      <c r="C50" s="401" t="s">
        <v>904</v>
      </c>
      <c r="D50" s="402" t="s">
        <v>905</v>
      </c>
    </row>
    <row r="51" spans="2:7" ht="25.5">
      <c r="B51" s="400" t="s">
        <v>906</v>
      </c>
      <c r="C51" s="401" t="s">
        <v>907</v>
      </c>
      <c r="D51" s="404" t="s">
        <v>908</v>
      </c>
    </row>
    <row r="52" spans="2:7" ht="25.5">
      <c r="B52" s="400" t="s">
        <v>909</v>
      </c>
      <c r="C52" s="401" t="s">
        <v>910</v>
      </c>
      <c r="D52" s="402" t="s">
        <v>911</v>
      </c>
    </row>
    <row r="53" spans="2:7" ht="25.5">
      <c r="B53" s="400" t="s">
        <v>912</v>
      </c>
      <c r="C53" s="401" t="s">
        <v>913</v>
      </c>
      <c r="D53" s="402" t="s">
        <v>914</v>
      </c>
    </row>
    <row r="54" spans="2:7">
      <c r="B54" s="400" t="s">
        <v>915</v>
      </c>
      <c r="C54" s="401" t="s">
        <v>916</v>
      </c>
      <c r="D54" s="402" t="s">
        <v>917</v>
      </c>
    </row>
    <row r="55" spans="2:7" ht="38.25">
      <c r="B55" s="400" t="s">
        <v>918</v>
      </c>
      <c r="C55" s="401" t="s">
        <v>919</v>
      </c>
      <c r="D55" s="402" t="s">
        <v>920</v>
      </c>
      <c r="G55" s="403"/>
    </row>
    <row r="56" spans="2:7" ht="25.5">
      <c r="B56" s="400" t="s">
        <v>921</v>
      </c>
      <c r="C56" s="401" t="s">
        <v>922</v>
      </c>
      <c r="D56" s="404" t="s">
        <v>923</v>
      </c>
    </row>
    <row r="57" spans="2:7">
      <c r="B57" s="400" t="s">
        <v>924</v>
      </c>
      <c r="C57" s="401" t="s">
        <v>925</v>
      </c>
      <c r="D57" s="402" t="s">
        <v>926</v>
      </c>
    </row>
    <row r="58" spans="2:7">
      <c r="B58" s="400" t="s">
        <v>927</v>
      </c>
      <c r="C58" s="401" t="s">
        <v>928</v>
      </c>
      <c r="D58" s="404" t="s">
        <v>929</v>
      </c>
    </row>
    <row r="59" spans="2:7">
      <c r="B59" s="400" t="s">
        <v>930</v>
      </c>
      <c r="C59" s="401" t="s">
        <v>931</v>
      </c>
      <c r="D59" s="404" t="s">
        <v>932</v>
      </c>
    </row>
    <row r="60" spans="2:7">
      <c r="B60" s="400" t="s">
        <v>933</v>
      </c>
      <c r="C60" s="401" t="s">
        <v>934</v>
      </c>
      <c r="D60" s="402" t="s">
        <v>935</v>
      </c>
    </row>
    <row r="61" spans="2:7">
      <c r="B61" s="400" t="s">
        <v>936</v>
      </c>
      <c r="C61" s="401" t="s">
        <v>937</v>
      </c>
      <c r="D61" s="402" t="s">
        <v>938</v>
      </c>
    </row>
    <row r="62" spans="2:7">
      <c r="B62" s="400" t="s">
        <v>939</v>
      </c>
      <c r="C62" s="401" t="s">
        <v>940</v>
      </c>
      <c r="D62" s="402" t="s">
        <v>941</v>
      </c>
    </row>
    <row r="63" spans="2:7" ht="25.5">
      <c r="B63" s="400" t="s">
        <v>942</v>
      </c>
      <c r="C63" s="401" t="s">
        <v>943</v>
      </c>
      <c r="D63" s="402" t="s">
        <v>944</v>
      </c>
    </row>
    <row r="64" spans="2:7" ht="38.25">
      <c r="B64" s="400" t="s">
        <v>945</v>
      </c>
      <c r="C64" s="401" t="s">
        <v>946</v>
      </c>
      <c r="D64" s="402" t="s">
        <v>947</v>
      </c>
    </row>
    <row r="65" spans="2:7">
      <c r="B65" s="400" t="s">
        <v>948</v>
      </c>
      <c r="C65" s="401" t="s">
        <v>949</v>
      </c>
      <c r="D65" s="402" t="s">
        <v>908</v>
      </c>
    </row>
    <row r="66" spans="2:7">
      <c r="B66" s="405" t="s">
        <v>950</v>
      </c>
      <c r="C66" s="406" t="s">
        <v>951</v>
      </c>
      <c r="D66" s="407" t="s">
        <v>952</v>
      </c>
    </row>
    <row r="67" spans="2:7" ht="14.65" customHeight="1">
      <c r="B67" s="563" t="s">
        <v>953</v>
      </c>
      <c r="C67" s="563"/>
      <c r="D67" s="564"/>
    </row>
    <row r="68" spans="2:7" ht="38.25">
      <c r="B68" s="400" t="s">
        <v>954</v>
      </c>
      <c r="C68" s="408" t="s">
        <v>955</v>
      </c>
      <c r="D68" s="402" t="s">
        <v>956</v>
      </c>
    </row>
    <row r="69" spans="2:7" ht="25.5">
      <c r="B69" s="400" t="s">
        <v>957</v>
      </c>
      <c r="C69" s="401" t="s">
        <v>958</v>
      </c>
      <c r="D69" s="402" t="s">
        <v>959</v>
      </c>
    </row>
    <row r="70" spans="2:7" ht="25.5">
      <c r="B70" s="400" t="s">
        <v>960</v>
      </c>
      <c r="C70" s="401" t="s">
        <v>961</v>
      </c>
      <c r="D70" s="402" t="s">
        <v>962</v>
      </c>
    </row>
    <row r="71" spans="2:7" ht="25.5">
      <c r="B71" s="400" t="s">
        <v>963</v>
      </c>
      <c r="C71" s="401" t="s">
        <v>964</v>
      </c>
      <c r="D71" s="402" t="s">
        <v>959</v>
      </c>
    </row>
    <row r="72" spans="2:7" ht="25.5">
      <c r="B72" s="400" t="s">
        <v>965</v>
      </c>
      <c r="C72" s="401" t="s">
        <v>966</v>
      </c>
      <c r="D72" s="402" t="s">
        <v>967</v>
      </c>
      <c r="G72" s="403"/>
    </row>
    <row r="73" spans="2:7" ht="14.65" customHeight="1">
      <c r="B73" s="563" t="s">
        <v>968</v>
      </c>
      <c r="C73" s="563"/>
      <c r="D73" s="564"/>
    </row>
    <row r="74" spans="2:7" ht="25.5">
      <c r="B74" s="400" t="s">
        <v>954</v>
      </c>
      <c r="C74" s="408" t="s">
        <v>955</v>
      </c>
      <c r="D74" s="404" t="s">
        <v>932</v>
      </c>
    </row>
    <row r="75" spans="2:7" ht="25.5">
      <c r="B75" s="400" t="s">
        <v>957</v>
      </c>
      <c r="C75" s="401" t="s">
        <v>958</v>
      </c>
      <c r="D75" s="402" t="s">
        <v>969</v>
      </c>
    </row>
    <row r="76" spans="2:7" ht="25.5">
      <c r="B76" s="400" t="s">
        <v>960</v>
      </c>
      <c r="C76" s="401" t="s">
        <v>961</v>
      </c>
      <c r="D76" s="402" t="s">
        <v>970</v>
      </c>
    </row>
    <row r="77" spans="2:7" ht="25.5">
      <c r="B77" s="400" t="s">
        <v>971</v>
      </c>
      <c r="C77" s="401" t="s">
        <v>972</v>
      </c>
      <c r="D77" s="402" t="s">
        <v>973</v>
      </c>
    </row>
    <row r="78" spans="2:7" ht="25.5">
      <c r="B78" s="400" t="s">
        <v>974</v>
      </c>
      <c r="C78" s="401" t="s">
        <v>975</v>
      </c>
      <c r="D78" s="402" t="s">
        <v>976</v>
      </c>
    </row>
    <row r="79" spans="2:7" ht="14.65" customHeight="1">
      <c r="B79" s="563" t="s">
        <v>977</v>
      </c>
      <c r="C79" s="563"/>
      <c r="D79" s="564"/>
    </row>
    <row r="80" spans="2:7" ht="25.5">
      <c r="B80" s="400" t="s">
        <v>954</v>
      </c>
      <c r="C80" s="408" t="s">
        <v>955</v>
      </c>
      <c r="D80" s="404" t="s">
        <v>932</v>
      </c>
    </row>
    <row r="81" spans="2:4" ht="25.5">
      <c r="B81" s="400" t="s">
        <v>957</v>
      </c>
      <c r="C81" s="401" t="s">
        <v>958</v>
      </c>
      <c r="D81" s="402" t="s">
        <v>978</v>
      </c>
    </row>
    <row r="82" spans="2:4" ht="51">
      <c r="B82" s="400" t="s">
        <v>960</v>
      </c>
      <c r="C82" s="401" t="s">
        <v>961</v>
      </c>
      <c r="D82" s="402" t="s">
        <v>979</v>
      </c>
    </row>
    <row r="83" spans="2:4" ht="25.5">
      <c r="B83" s="400" t="s">
        <v>980</v>
      </c>
      <c r="C83" s="408" t="s">
        <v>981</v>
      </c>
      <c r="D83" s="402" t="s">
        <v>982</v>
      </c>
    </row>
    <row r="84" spans="2:4" ht="14.65" customHeight="1">
      <c r="B84" s="563" t="s">
        <v>983</v>
      </c>
      <c r="C84" s="563"/>
      <c r="D84" s="564"/>
    </row>
    <row r="85" spans="2:4" ht="25.5">
      <c r="B85" s="400" t="s">
        <v>954</v>
      </c>
      <c r="C85" s="408" t="s">
        <v>955</v>
      </c>
      <c r="D85" s="404" t="s">
        <v>932</v>
      </c>
    </row>
    <row r="86" spans="2:4" ht="36" customHeight="1">
      <c r="B86" s="400" t="s">
        <v>957</v>
      </c>
      <c r="C86" s="401" t="s">
        <v>958</v>
      </c>
      <c r="D86" s="402" t="s">
        <v>984</v>
      </c>
    </row>
    <row r="87" spans="2:4" ht="25.5">
      <c r="B87" s="400" t="s">
        <v>960</v>
      </c>
      <c r="C87" s="401" t="s">
        <v>961</v>
      </c>
      <c r="D87" s="402" t="s">
        <v>985</v>
      </c>
    </row>
    <row r="88" spans="2:4" ht="25.5">
      <c r="B88" s="400" t="s">
        <v>986</v>
      </c>
      <c r="C88" s="401" t="s">
        <v>987</v>
      </c>
      <c r="D88" s="402" t="s">
        <v>988</v>
      </c>
    </row>
    <row r="89" spans="2:4" ht="54" customHeight="1">
      <c r="B89" s="400" t="s">
        <v>989</v>
      </c>
      <c r="C89" s="401" t="s">
        <v>990</v>
      </c>
      <c r="D89" s="402" t="s">
        <v>991</v>
      </c>
    </row>
    <row r="90" spans="2:4" ht="63.75">
      <c r="B90" s="405" t="s">
        <v>992</v>
      </c>
      <c r="C90" s="408" t="s">
        <v>993</v>
      </c>
      <c r="D90" s="402" t="s">
        <v>994</v>
      </c>
    </row>
    <row r="91" spans="2:4" ht="14.65" customHeight="1">
      <c r="B91" s="563" t="s">
        <v>995</v>
      </c>
      <c r="C91" s="563"/>
      <c r="D91" s="564"/>
    </row>
    <row r="92" spans="2:4" ht="25.5">
      <c r="B92" s="400" t="s">
        <v>954</v>
      </c>
      <c r="C92" s="408" t="s">
        <v>955</v>
      </c>
      <c r="D92" s="404" t="s">
        <v>932</v>
      </c>
    </row>
    <row r="93" spans="2:4" ht="63.75">
      <c r="B93" s="400" t="s">
        <v>957</v>
      </c>
      <c r="C93" s="401" t="s">
        <v>958</v>
      </c>
      <c r="D93" s="402" t="s">
        <v>996</v>
      </c>
    </row>
    <row r="94" spans="2:4" ht="25.5">
      <c r="B94" s="400" t="s">
        <v>960</v>
      </c>
      <c r="C94" s="401" t="s">
        <v>961</v>
      </c>
      <c r="D94" s="402" t="s">
        <v>997</v>
      </c>
    </row>
    <row r="95" spans="2:4" ht="51">
      <c r="B95" s="400" t="s">
        <v>998</v>
      </c>
      <c r="C95" s="401" t="s">
        <v>999</v>
      </c>
      <c r="D95" s="402" t="s">
        <v>1000</v>
      </c>
    </row>
    <row r="96" spans="2:4">
      <c r="B96" s="563" t="s">
        <v>1001</v>
      </c>
      <c r="C96" s="563"/>
      <c r="D96" s="564"/>
    </row>
    <row r="97" spans="2:4" ht="25.5">
      <c r="B97" s="400" t="s">
        <v>954</v>
      </c>
      <c r="C97" s="408" t="s">
        <v>955</v>
      </c>
      <c r="D97" s="404" t="s">
        <v>932</v>
      </c>
    </row>
    <row r="98" spans="2:4" ht="25.5">
      <c r="B98" s="400" t="s">
        <v>957</v>
      </c>
      <c r="C98" s="401" t="s">
        <v>958</v>
      </c>
      <c r="D98" s="402" t="s">
        <v>1002</v>
      </c>
    </row>
    <row r="99" spans="2:4" ht="25.5">
      <c r="B99" s="400" t="s">
        <v>960</v>
      </c>
      <c r="C99" s="401" t="s">
        <v>961</v>
      </c>
      <c r="D99" s="409" t="s">
        <v>1003</v>
      </c>
    </row>
    <row r="100" spans="2:4" ht="64.900000000000006" customHeight="1">
      <c r="B100" s="400" t="s">
        <v>1004</v>
      </c>
      <c r="C100" s="401" t="s">
        <v>1005</v>
      </c>
      <c r="D100" s="409" t="s">
        <v>1006</v>
      </c>
    </row>
    <row r="101" spans="2:4" ht="25.5">
      <c r="B101" s="400" t="s">
        <v>1007</v>
      </c>
      <c r="C101" s="401" t="s">
        <v>1008</v>
      </c>
      <c r="D101" s="402" t="s">
        <v>908</v>
      </c>
    </row>
    <row r="102" spans="2:4">
      <c r="B102" s="400" t="s">
        <v>1009</v>
      </c>
      <c r="C102" s="401" t="s">
        <v>1010</v>
      </c>
      <c r="D102" s="402" t="s">
        <v>1011</v>
      </c>
    </row>
    <row r="103" spans="2:4" ht="25.5">
      <c r="B103" s="400" t="s">
        <v>1012</v>
      </c>
      <c r="C103" s="401" t="s">
        <v>1013</v>
      </c>
      <c r="D103" s="402" t="s">
        <v>1014</v>
      </c>
    </row>
    <row r="104" spans="2:4" ht="38.25">
      <c r="B104" s="400" t="s">
        <v>1015</v>
      </c>
      <c r="C104" s="401" t="s">
        <v>1016</v>
      </c>
      <c r="D104" s="402" t="s">
        <v>1017</v>
      </c>
    </row>
    <row r="105" spans="2:4">
      <c r="B105" s="563" t="s">
        <v>1018</v>
      </c>
      <c r="C105" s="563"/>
      <c r="D105" s="564"/>
    </row>
    <row r="106" spans="2:4" ht="25.5">
      <c r="B106" s="400" t="s">
        <v>954</v>
      </c>
      <c r="C106" s="408" t="s">
        <v>955</v>
      </c>
      <c r="D106" s="404" t="s">
        <v>932</v>
      </c>
    </row>
    <row r="107" spans="2:4" ht="30" customHeight="1">
      <c r="B107" s="400" t="s">
        <v>957</v>
      </c>
      <c r="C107" s="401" t="s">
        <v>958</v>
      </c>
      <c r="D107" s="402" t="s">
        <v>1019</v>
      </c>
    </row>
    <row r="108" spans="2:4" ht="25.5">
      <c r="B108" s="400" t="s">
        <v>960</v>
      </c>
      <c r="C108" s="401" t="s">
        <v>961</v>
      </c>
      <c r="D108" s="402" t="s">
        <v>1020</v>
      </c>
    </row>
    <row r="109" spans="2:4" ht="38.25">
      <c r="B109" s="400" t="s">
        <v>1021</v>
      </c>
      <c r="C109" s="401" t="s">
        <v>1022</v>
      </c>
      <c r="D109" s="402" t="s">
        <v>1023</v>
      </c>
    </row>
    <row r="110" spans="2:4" ht="38.25">
      <c r="B110" s="400" t="s">
        <v>1024</v>
      </c>
      <c r="C110" s="401" t="s">
        <v>1025</v>
      </c>
      <c r="D110" s="402" t="s">
        <v>1023</v>
      </c>
    </row>
    <row r="111" spans="2:4" ht="38.25">
      <c r="B111" s="400" t="s">
        <v>1026</v>
      </c>
      <c r="C111" s="401" t="s">
        <v>1027</v>
      </c>
      <c r="D111" s="402" t="s">
        <v>1028</v>
      </c>
    </row>
    <row r="112" spans="2:4">
      <c r="B112" s="400" t="s">
        <v>1029</v>
      </c>
      <c r="C112" s="401" t="s">
        <v>1030</v>
      </c>
      <c r="D112" s="402" t="s">
        <v>1031</v>
      </c>
    </row>
    <row r="113" spans="2:7" ht="38.25">
      <c r="B113" s="400" t="s">
        <v>1032</v>
      </c>
      <c r="C113" s="401" t="s">
        <v>1033</v>
      </c>
      <c r="D113" s="402" t="s">
        <v>1034</v>
      </c>
    </row>
    <row r="114" spans="2:7" ht="14.65" customHeight="1">
      <c r="B114" s="563" t="s">
        <v>1035</v>
      </c>
      <c r="C114" s="563"/>
      <c r="D114" s="564"/>
    </row>
    <row r="115" spans="2:7" ht="25.5">
      <c r="B115" s="400" t="s">
        <v>954</v>
      </c>
      <c r="C115" s="408" t="s">
        <v>955</v>
      </c>
      <c r="D115" s="404" t="s">
        <v>932</v>
      </c>
    </row>
    <row r="116" spans="2:7" ht="25.5">
      <c r="B116" s="400" t="s">
        <v>957</v>
      </c>
      <c r="C116" s="401" t="s">
        <v>958</v>
      </c>
      <c r="D116" s="402" t="s">
        <v>1036</v>
      </c>
    </row>
    <row r="117" spans="2:7" ht="25.5">
      <c r="B117" s="400" t="s">
        <v>960</v>
      </c>
      <c r="C117" s="401" t="s">
        <v>961</v>
      </c>
      <c r="D117" s="402" t="s">
        <v>1037</v>
      </c>
    </row>
    <row r="118" spans="2:7" ht="25.5">
      <c r="B118" s="400" t="s">
        <v>1038</v>
      </c>
      <c r="C118" s="401" t="s">
        <v>1039</v>
      </c>
      <c r="D118" s="402" t="s">
        <v>908</v>
      </c>
    </row>
    <row r="119" spans="2:7" ht="51">
      <c r="B119" s="400" t="s">
        <v>1040</v>
      </c>
      <c r="C119" s="401" t="s">
        <v>1041</v>
      </c>
      <c r="D119" s="402" t="s">
        <v>1042</v>
      </c>
    </row>
    <row r="120" spans="2:7" ht="14.65" customHeight="1">
      <c r="B120" s="563" t="s">
        <v>1043</v>
      </c>
      <c r="C120" s="563"/>
      <c r="D120" s="564"/>
    </row>
    <row r="121" spans="2:7" ht="25.5">
      <c r="B121" s="400" t="s">
        <v>954</v>
      </c>
      <c r="C121" s="408" t="s">
        <v>955</v>
      </c>
      <c r="D121" s="404" t="s">
        <v>932</v>
      </c>
    </row>
    <row r="122" spans="2:7" ht="25.5">
      <c r="B122" s="400" t="s">
        <v>957</v>
      </c>
      <c r="C122" s="401" t="s">
        <v>958</v>
      </c>
      <c r="D122" s="402" t="s">
        <v>917</v>
      </c>
    </row>
    <row r="123" spans="2:7" ht="51">
      <c r="B123" s="400" t="s">
        <v>960</v>
      </c>
      <c r="C123" s="401" t="s">
        <v>961</v>
      </c>
      <c r="D123" s="402" t="s">
        <v>1044</v>
      </c>
    </row>
    <row r="124" spans="2:7" ht="63.75">
      <c r="B124" s="400" t="s">
        <v>1045</v>
      </c>
      <c r="C124" s="401" t="s">
        <v>1046</v>
      </c>
      <c r="D124" s="402" t="s">
        <v>1047</v>
      </c>
    </row>
    <row r="125" spans="2:7" ht="63.75">
      <c r="B125" s="400" t="s">
        <v>1048</v>
      </c>
      <c r="C125" s="401" t="s">
        <v>1049</v>
      </c>
      <c r="D125" s="402" t="s">
        <v>1050</v>
      </c>
      <c r="G125" s="403"/>
    </row>
    <row r="126" spans="2:7" ht="14.65" customHeight="1">
      <c r="B126" s="563" t="s">
        <v>1051</v>
      </c>
      <c r="C126" s="563"/>
      <c r="D126" s="564"/>
    </row>
    <row r="127" spans="2:7" ht="25.5">
      <c r="B127" s="400" t="s">
        <v>954</v>
      </c>
      <c r="C127" s="408" t="s">
        <v>955</v>
      </c>
      <c r="D127" s="404" t="s">
        <v>932</v>
      </c>
    </row>
    <row r="128" spans="2:7" ht="25.5">
      <c r="B128" s="400" t="s">
        <v>957</v>
      </c>
      <c r="C128" s="401" t="s">
        <v>958</v>
      </c>
      <c r="D128" s="409" t="s">
        <v>845</v>
      </c>
    </row>
    <row r="129" spans="2:4" ht="25.5">
      <c r="B129" s="400" t="s">
        <v>960</v>
      </c>
      <c r="C129" s="401" t="s">
        <v>961</v>
      </c>
      <c r="D129" s="402" t="s">
        <v>1052</v>
      </c>
    </row>
    <row r="130" spans="2:4" ht="25.5">
      <c r="B130" s="400" t="s">
        <v>1053</v>
      </c>
      <c r="C130" s="401" t="s">
        <v>1054</v>
      </c>
      <c r="D130" s="402" t="s">
        <v>1055</v>
      </c>
    </row>
    <row r="131" spans="2:4" ht="51">
      <c r="B131" s="400" t="s">
        <v>1056</v>
      </c>
      <c r="C131" s="401" t="s">
        <v>1057</v>
      </c>
      <c r="D131" s="402" t="s">
        <v>1058</v>
      </c>
    </row>
    <row r="132" spans="2:4" ht="14.65" customHeight="1">
      <c r="B132" s="563" t="s">
        <v>1059</v>
      </c>
      <c r="C132" s="563"/>
      <c r="D132" s="564"/>
    </row>
    <row r="133" spans="2:4" ht="25.5">
      <c r="B133" s="400" t="s">
        <v>954</v>
      </c>
      <c r="C133" s="408" t="s">
        <v>955</v>
      </c>
      <c r="D133" s="404" t="s">
        <v>932</v>
      </c>
    </row>
    <row r="134" spans="2:4" ht="51">
      <c r="B134" s="400" t="s">
        <v>957</v>
      </c>
      <c r="C134" s="401" t="s">
        <v>958</v>
      </c>
      <c r="D134" s="402" t="s">
        <v>1060</v>
      </c>
    </row>
    <row r="135" spans="2:4" ht="25.5">
      <c r="B135" s="400" t="s">
        <v>960</v>
      </c>
      <c r="C135" s="401" t="s">
        <v>961</v>
      </c>
      <c r="D135" s="402" t="s">
        <v>1061</v>
      </c>
    </row>
    <row r="136" spans="2:4" ht="76.5">
      <c r="B136" s="400" t="s">
        <v>1062</v>
      </c>
      <c r="C136" s="401" t="s">
        <v>1063</v>
      </c>
      <c r="D136" s="402" t="s">
        <v>1064</v>
      </c>
    </row>
    <row r="137" spans="2:4" ht="51">
      <c r="B137" s="400" t="s">
        <v>1065</v>
      </c>
      <c r="C137" s="401" t="s">
        <v>1066</v>
      </c>
      <c r="D137" s="402" t="s">
        <v>1067</v>
      </c>
    </row>
    <row r="138" spans="2:4">
      <c r="B138" s="400" t="s">
        <v>1068</v>
      </c>
      <c r="C138" s="401" t="s">
        <v>1069</v>
      </c>
      <c r="D138" s="402" t="s">
        <v>1061</v>
      </c>
    </row>
    <row r="139" spans="2:4" ht="51">
      <c r="B139" s="400" t="s">
        <v>1070</v>
      </c>
      <c r="C139" s="401" t="s">
        <v>1071</v>
      </c>
      <c r="D139" s="402" t="s">
        <v>1072</v>
      </c>
    </row>
    <row r="140" spans="2:4" ht="25.5">
      <c r="B140" s="400" t="s">
        <v>1073</v>
      </c>
      <c r="C140" s="401" t="s">
        <v>1074</v>
      </c>
      <c r="D140" s="402" t="s">
        <v>1075</v>
      </c>
    </row>
    <row r="141" spans="2:4">
      <c r="B141" s="400" t="s">
        <v>1076</v>
      </c>
      <c r="C141" s="401" t="s">
        <v>1077</v>
      </c>
      <c r="D141" s="402" t="s">
        <v>1078</v>
      </c>
    </row>
    <row r="142" spans="2:4" ht="51">
      <c r="B142" s="400" t="s">
        <v>1079</v>
      </c>
      <c r="C142" s="401" t="s">
        <v>1080</v>
      </c>
      <c r="D142" s="402" t="s">
        <v>1078</v>
      </c>
    </row>
    <row r="143" spans="2:4" ht="38.25">
      <c r="B143" s="400" t="s">
        <v>1081</v>
      </c>
      <c r="C143" s="401" t="s">
        <v>1082</v>
      </c>
      <c r="D143" s="402" t="s">
        <v>1083</v>
      </c>
    </row>
    <row r="144" spans="2:4">
      <c r="B144" s="400" t="s">
        <v>1084</v>
      </c>
      <c r="C144" s="401" t="s">
        <v>1085</v>
      </c>
      <c r="D144" s="402" t="s">
        <v>1078</v>
      </c>
    </row>
    <row r="145" spans="2:4">
      <c r="B145" s="400" t="s">
        <v>1086</v>
      </c>
      <c r="C145" s="401" t="s">
        <v>1087</v>
      </c>
      <c r="D145" s="402" t="s">
        <v>1078</v>
      </c>
    </row>
    <row r="146" spans="2:4" ht="14.65" customHeight="1">
      <c r="B146" s="563" t="s">
        <v>1088</v>
      </c>
      <c r="C146" s="563"/>
      <c r="D146" s="564"/>
    </row>
    <row r="147" spans="2:4" ht="25.5">
      <c r="B147" s="400" t="s">
        <v>954</v>
      </c>
      <c r="C147" s="408" t="s">
        <v>955</v>
      </c>
      <c r="D147" s="404" t="s">
        <v>932</v>
      </c>
    </row>
    <row r="148" spans="2:4" ht="25.5">
      <c r="B148" s="400" t="s">
        <v>957</v>
      </c>
      <c r="C148" s="401" t="s">
        <v>958</v>
      </c>
      <c r="D148" s="402" t="s">
        <v>1089</v>
      </c>
    </row>
    <row r="149" spans="2:4" ht="25.5">
      <c r="B149" s="400" t="s">
        <v>960</v>
      </c>
      <c r="C149" s="401" t="s">
        <v>961</v>
      </c>
      <c r="D149" s="402" t="s">
        <v>1052</v>
      </c>
    </row>
    <row r="150" spans="2:4" ht="25.5">
      <c r="B150" s="400" t="s">
        <v>1090</v>
      </c>
      <c r="C150" s="401" t="s">
        <v>1054</v>
      </c>
      <c r="D150" s="402" t="s">
        <v>1091</v>
      </c>
    </row>
    <row r="151" spans="2:4" ht="51">
      <c r="B151" s="400" t="s">
        <v>1092</v>
      </c>
      <c r="C151" s="401" t="s">
        <v>1057</v>
      </c>
      <c r="D151" s="402" t="s">
        <v>1058</v>
      </c>
    </row>
    <row r="152" spans="2:4" ht="51">
      <c r="B152" s="400" t="s">
        <v>1093</v>
      </c>
      <c r="C152" s="401" t="s">
        <v>1094</v>
      </c>
      <c r="D152" s="402" t="s">
        <v>1095</v>
      </c>
    </row>
    <row r="153" spans="2:4" ht="14.65" customHeight="1">
      <c r="B153" s="563" t="s">
        <v>1096</v>
      </c>
      <c r="C153" s="563"/>
      <c r="D153" s="564"/>
    </row>
    <row r="154" spans="2:4" ht="25.5">
      <c r="B154" s="400" t="s">
        <v>954</v>
      </c>
      <c r="C154" s="401" t="s">
        <v>955</v>
      </c>
      <c r="D154" s="404" t="s">
        <v>932</v>
      </c>
    </row>
    <row r="155" spans="2:4" ht="38.25">
      <c r="B155" s="400" t="s">
        <v>957</v>
      </c>
      <c r="C155" s="401" t="s">
        <v>958</v>
      </c>
      <c r="D155" s="402" t="s">
        <v>1097</v>
      </c>
    </row>
    <row r="156" spans="2:4" ht="25.5">
      <c r="B156" s="400" t="s">
        <v>960</v>
      </c>
      <c r="C156" s="401" t="s">
        <v>961</v>
      </c>
      <c r="D156" s="402" t="s">
        <v>1098</v>
      </c>
    </row>
    <row r="157" spans="2:4" ht="25.5">
      <c r="B157" s="405" t="s">
        <v>1099</v>
      </c>
      <c r="C157" s="406" t="s">
        <v>1100</v>
      </c>
      <c r="D157" s="407" t="s">
        <v>1101</v>
      </c>
    </row>
    <row r="158" spans="2:4" ht="14.65" customHeight="1">
      <c r="B158" s="563" t="s">
        <v>1102</v>
      </c>
      <c r="C158" s="563"/>
      <c r="D158" s="564"/>
    </row>
    <row r="159" spans="2:4" ht="25.5">
      <c r="B159" s="400" t="s">
        <v>954</v>
      </c>
      <c r="C159" s="401" t="s">
        <v>955</v>
      </c>
      <c r="D159" s="404" t="s">
        <v>932</v>
      </c>
    </row>
    <row r="160" spans="2:4" ht="25.5">
      <c r="B160" s="400" t="s">
        <v>957</v>
      </c>
      <c r="C160" s="401" t="s">
        <v>958</v>
      </c>
      <c r="D160" s="402" t="s">
        <v>1103</v>
      </c>
    </row>
    <row r="161" spans="2:4" ht="25.5">
      <c r="B161" s="400" t="s">
        <v>960</v>
      </c>
      <c r="C161" s="401" t="s">
        <v>961</v>
      </c>
      <c r="D161" s="402" t="s">
        <v>1104</v>
      </c>
    </row>
    <row r="162" spans="2:4" ht="51">
      <c r="B162" s="400" t="s">
        <v>1105</v>
      </c>
      <c r="C162" s="401" t="s">
        <v>1106</v>
      </c>
      <c r="D162" s="402" t="s">
        <v>1107</v>
      </c>
    </row>
    <row r="163" spans="2:4" ht="76.5">
      <c r="B163" s="400" t="s">
        <v>1108</v>
      </c>
      <c r="C163" s="401" t="s">
        <v>1109</v>
      </c>
      <c r="D163" s="402" t="s">
        <v>1110</v>
      </c>
    </row>
    <row r="164" spans="2:4" ht="63.75">
      <c r="B164" s="405" t="s">
        <v>1111</v>
      </c>
      <c r="C164" s="406" t="s">
        <v>1112</v>
      </c>
      <c r="D164" s="402" t="s">
        <v>1113</v>
      </c>
    </row>
    <row r="165" spans="2:4" ht="14.65" customHeight="1">
      <c r="B165" s="563" t="s">
        <v>1114</v>
      </c>
      <c r="C165" s="563"/>
      <c r="D165" s="564"/>
    </row>
    <row r="166" spans="2:4" ht="25.5">
      <c r="B166" s="400" t="s">
        <v>954</v>
      </c>
      <c r="C166" s="401" t="s">
        <v>955</v>
      </c>
      <c r="D166" s="404" t="s">
        <v>932</v>
      </c>
    </row>
    <row r="167" spans="2:4" ht="38.25">
      <c r="B167" s="400" t="s">
        <v>957</v>
      </c>
      <c r="C167" s="401" t="s">
        <v>958</v>
      </c>
      <c r="D167" s="402" t="s">
        <v>1115</v>
      </c>
    </row>
    <row r="168" spans="2:4" ht="51">
      <c r="B168" s="400" t="s">
        <v>960</v>
      </c>
      <c r="C168" s="401" t="s">
        <v>961</v>
      </c>
      <c r="D168" s="402" t="s">
        <v>979</v>
      </c>
    </row>
    <row r="169" spans="2:4" ht="63.75">
      <c r="B169" s="400" t="s">
        <v>1116</v>
      </c>
      <c r="C169" s="401" t="s">
        <v>1117</v>
      </c>
      <c r="D169" s="402" t="s">
        <v>1118</v>
      </c>
    </row>
    <row r="170" spans="2:4" ht="76.5">
      <c r="B170" s="405" t="s">
        <v>1119</v>
      </c>
      <c r="C170" s="406" t="s">
        <v>1120</v>
      </c>
      <c r="D170" s="407" t="s">
        <v>1121</v>
      </c>
    </row>
    <row r="171" spans="2:4">
      <c r="B171" s="563" t="s">
        <v>1122</v>
      </c>
      <c r="C171" s="563"/>
      <c r="D171" s="564"/>
    </row>
    <row r="172" spans="2:4" ht="25.5">
      <c r="B172" s="400" t="s">
        <v>954</v>
      </c>
      <c r="C172" s="401" t="s">
        <v>955</v>
      </c>
      <c r="D172" s="404" t="s">
        <v>932</v>
      </c>
    </row>
    <row r="173" spans="2:4" ht="25.5">
      <c r="B173" s="400" t="s">
        <v>957</v>
      </c>
      <c r="C173" s="401" t="s">
        <v>958</v>
      </c>
      <c r="D173" s="402" t="s">
        <v>1052</v>
      </c>
    </row>
    <row r="174" spans="2:4" ht="25.5">
      <c r="B174" s="400" t="s">
        <v>960</v>
      </c>
      <c r="C174" s="401" t="s">
        <v>961</v>
      </c>
      <c r="D174" s="402" t="s">
        <v>1052</v>
      </c>
    </row>
    <row r="175" spans="2:4" ht="15" thickBot="1">
      <c r="B175" s="410" t="s">
        <v>1123</v>
      </c>
      <c r="C175" s="411" t="s">
        <v>1124</v>
      </c>
      <c r="D175" s="412" t="s">
        <v>1052</v>
      </c>
    </row>
    <row r="176" spans="2:4" ht="14.65" customHeight="1">
      <c r="B176" s="563" t="s">
        <v>1125</v>
      </c>
      <c r="C176" s="563"/>
      <c r="D176" s="564"/>
    </row>
    <row r="177" spans="1:4" ht="25.5">
      <c r="B177" s="400" t="s">
        <v>954</v>
      </c>
      <c r="C177" s="401" t="s">
        <v>955</v>
      </c>
      <c r="D177" s="404" t="s">
        <v>932</v>
      </c>
    </row>
    <row r="178" spans="1:4" ht="51">
      <c r="B178" s="400" t="s">
        <v>957</v>
      </c>
      <c r="C178" s="401" t="s">
        <v>958</v>
      </c>
      <c r="D178" s="402" t="s">
        <v>1126</v>
      </c>
    </row>
    <row r="179" spans="1:4" ht="25.5">
      <c r="B179" s="400" t="s">
        <v>960</v>
      </c>
      <c r="C179" s="401" t="s">
        <v>961</v>
      </c>
      <c r="D179" s="402" t="s">
        <v>1127</v>
      </c>
    </row>
    <row r="180" spans="1:4" ht="51.75" thickBot="1">
      <c r="B180" s="410" t="s">
        <v>1128</v>
      </c>
      <c r="C180" s="411" t="s">
        <v>1129</v>
      </c>
      <c r="D180" s="412" t="s">
        <v>1130</v>
      </c>
    </row>
    <row r="183" spans="1:4">
      <c r="A183" s="114"/>
      <c r="B183" s="117" t="s">
        <v>1131</v>
      </c>
    </row>
  </sheetData>
  <sheetProtection algorithmName="SHA-512" hashValue="fZNQ4cshu/m5pe7w7KMMOspYAfgP/GEvj5ou8QIMrzvde4CjxAvihM7o3ZBQzRKiCk4pxaABFZBmhMIhsFO5TQ==" saltValue="QX4SrxgEO3NP/SD9W5apKg==" spinCount="100000" sheet="1" objects="1" scenarios="1"/>
  <mergeCells count="20">
    <mergeCell ref="B120:D120"/>
    <mergeCell ref="B7:D7"/>
    <mergeCell ref="B8:D8"/>
    <mergeCell ref="B10:D10"/>
    <mergeCell ref="B67:D67"/>
    <mergeCell ref="B73:D73"/>
    <mergeCell ref="B79:D79"/>
    <mergeCell ref="B84:D84"/>
    <mergeCell ref="B91:D91"/>
    <mergeCell ref="B96:D96"/>
    <mergeCell ref="B105:D105"/>
    <mergeCell ref="B114:D114"/>
    <mergeCell ref="B171:D171"/>
    <mergeCell ref="B176:D176"/>
    <mergeCell ref="B126:D126"/>
    <mergeCell ref="B132:D132"/>
    <mergeCell ref="B146:D146"/>
    <mergeCell ref="B153:D153"/>
    <mergeCell ref="B158:D158"/>
    <mergeCell ref="B165:D165"/>
  </mergeCells>
  <hyperlinks>
    <hyperlink ref="B183" r:id="rId1" display="Annual Report 2021" xr:uid="{D9384612-FECA-491B-AE35-287132483EB8}"/>
  </hyperlinks>
  <pageMargins left="0.7" right="0.7" top="0.75" bottom="0.75" header="0.3" footer="0.3"/>
  <pageSetup orientation="portrait" r:id="rId2"/>
  <headerFooter>
    <oddFooter>&amp;L&amp;1#&amp;"Calibri"&amp;7&amp;K000000C2 General</oddFooter>
  </headerFooter>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D98"/>
  <sheetViews>
    <sheetView workbookViewId="0"/>
  </sheetViews>
  <sheetFormatPr defaultColWidth="9.42578125" defaultRowHeight="12.75"/>
  <cols>
    <col min="1" max="1" width="4.42578125" customWidth="1"/>
    <col min="2" max="2" width="9.42578125" customWidth="1"/>
    <col min="3" max="3" width="18.42578125" customWidth="1"/>
    <col min="4" max="4" width="159.5703125" customWidth="1"/>
    <col min="5" max="5" width="4.42578125" customWidth="1"/>
  </cols>
  <sheetData>
    <row r="1" spans="2:4" ht="13.15" customHeight="1"/>
    <row r="2" spans="2:4">
      <c r="D2" s="3" t="s">
        <v>0</v>
      </c>
    </row>
    <row r="3" spans="2:4">
      <c r="D3" s="2"/>
    </row>
    <row r="5" spans="2:4" ht="20.25">
      <c r="B5" s="22" t="s">
        <v>105</v>
      </c>
      <c r="C5" s="18"/>
      <c r="D5" s="18"/>
    </row>
    <row r="6" spans="2:4">
      <c r="B6" s="18"/>
      <c r="C6" s="18"/>
      <c r="D6" s="18"/>
    </row>
    <row r="7" spans="2:4" ht="33" customHeight="1">
      <c r="B7" s="566" t="s">
        <v>1132</v>
      </c>
      <c r="C7" s="566"/>
      <c r="D7" s="566"/>
    </row>
    <row r="8" spans="2:4" ht="15.75">
      <c r="B8" s="540"/>
      <c r="C8" s="540"/>
      <c r="D8" s="540"/>
    </row>
    <row r="9" spans="2:4">
      <c r="B9" s="88" t="s">
        <v>1133</v>
      </c>
      <c r="C9" s="89" t="s">
        <v>708</v>
      </c>
      <c r="D9" s="90" t="s">
        <v>1134</v>
      </c>
    </row>
    <row r="10" spans="2:4">
      <c r="B10" s="567" t="s">
        <v>1135</v>
      </c>
      <c r="C10" s="568"/>
      <c r="D10" s="569"/>
    </row>
    <row r="11" spans="2:4" ht="215.65" customHeight="1">
      <c r="B11" s="91">
        <v>1</v>
      </c>
      <c r="C11" s="92" t="s">
        <v>1136</v>
      </c>
      <c r="D11" s="98" t="s">
        <v>1137</v>
      </c>
    </row>
    <row r="12" spans="2:4" ht="301.5" customHeight="1">
      <c r="B12" s="93"/>
      <c r="C12" s="94"/>
      <c r="D12" s="99" t="s">
        <v>1138</v>
      </c>
    </row>
    <row r="13" spans="2:4" ht="214.5" customHeight="1">
      <c r="B13" s="91">
        <v>2</v>
      </c>
      <c r="C13" s="92" t="s">
        <v>1139</v>
      </c>
      <c r="D13" s="98" t="s">
        <v>1140</v>
      </c>
    </row>
    <row r="14" spans="2:4">
      <c r="B14" s="567" t="s">
        <v>1141</v>
      </c>
      <c r="C14" s="568"/>
      <c r="D14" s="569"/>
    </row>
    <row r="15" spans="2:4" ht="186" customHeight="1">
      <c r="B15" s="91">
        <v>3</v>
      </c>
      <c r="C15" s="92" t="s">
        <v>1142</v>
      </c>
      <c r="D15" s="98" t="s">
        <v>1143</v>
      </c>
    </row>
    <row r="16" spans="2:4" ht="63.75">
      <c r="B16" s="95">
        <v>4</v>
      </c>
      <c r="C16" s="96" t="s">
        <v>1144</v>
      </c>
      <c r="D16" s="97" t="s">
        <v>1145</v>
      </c>
    </row>
    <row r="17" spans="2:4" ht="182.65" customHeight="1">
      <c r="B17" s="95">
        <v>5</v>
      </c>
      <c r="C17" s="96" t="s">
        <v>1146</v>
      </c>
      <c r="D17" s="97" t="s">
        <v>1147</v>
      </c>
    </row>
    <row r="18" spans="2:4" ht="150" customHeight="1">
      <c r="B18" s="91"/>
      <c r="C18" s="92"/>
      <c r="D18" s="98" t="s">
        <v>1148</v>
      </c>
    </row>
    <row r="19" spans="2:4">
      <c r="B19" s="567" t="s">
        <v>1149</v>
      </c>
      <c r="C19" s="568"/>
      <c r="D19" s="569"/>
    </row>
    <row r="20" spans="2:4" ht="112.9" customHeight="1">
      <c r="B20" s="91">
        <v>6</v>
      </c>
      <c r="C20" s="92" t="s">
        <v>1150</v>
      </c>
      <c r="D20" s="98" t="s">
        <v>1151</v>
      </c>
    </row>
    <row r="21" spans="2:4" ht="106.5" customHeight="1">
      <c r="B21" s="93"/>
      <c r="C21" s="94"/>
      <c r="D21" s="99" t="s">
        <v>1152</v>
      </c>
    </row>
    <row r="22" spans="2:4" ht="91.9" customHeight="1">
      <c r="B22" s="95">
        <v>7</v>
      </c>
      <c r="C22" s="96" t="s">
        <v>1153</v>
      </c>
      <c r="D22" s="97" t="s">
        <v>1154</v>
      </c>
    </row>
    <row r="23" spans="2:4" ht="100.9" customHeight="1">
      <c r="B23" s="95">
        <v>8</v>
      </c>
      <c r="C23" s="96" t="s">
        <v>1155</v>
      </c>
      <c r="D23" s="97" t="s">
        <v>1156</v>
      </c>
    </row>
    <row r="24" spans="2:4">
      <c r="B24" s="567" t="s">
        <v>1157</v>
      </c>
      <c r="C24" s="568"/>
      <c r="D24" s="569"/>
    </row>
    <row r="25" spans="2:4" ht="207.75" customHeight="1">
      <c r="B25" s="91">
        <v>9</v>
      </c>
      <c r="C25" s="92" t="s">
        <v>1158</v>
      </c>
      <c r="D25" s="98" t="s">
        <v>1159</v>
      </c>
    </row>
    <row r="26" spans="2:4" ht="185.25" customHeight="1">
      <c r="B26" s="95">
        <v>10</v>
      </c>
      <c r="C26" s="96" t="s">
        <v>1160</v>
      </c>
      <c r="D26" s="97" t="s">
        <v>1161</v>
      </c>
    </row>
    <row r="27" spans="2:4" ht="320.25" customHeight="1">
      <c r="B27" s="95">
        <v>11</v>
      </c>
      <c r="C27" s="96" t="s">
        <v>1162</v>
      </c>
      <c r="D27" s="97" t="s">
        <v>1163</v>
      </c>
    </row>
    <row r="28" spans="2:4" ht="121.15" customHeight="1">
      <c r="B28" s="91"/>
      <c r="C28" s="92"/>
      <c r="D28" s="112" t="s">
        <v>1164</v>
      </c>
    </row>
    <row r="29" spans="2:4">
      <c r="B29" s="567" t="s">
        <v>1165</v>
      </c>
      <c r="C29" s="568"/>
      <c r="D29" s="569"/>
    </row>
    <row r="30" spans="2:4" ht="94.15" customHeight="1">
      <c r="B30" s="91">
        <v>12</v>
      </c>
      <c r="C30" s="92" t="s">
        <v>1166</v>
      </c>
      <c r="D30" s="98" t="s">
        <v>1167</v>
      </c>
    </row>
    <row r="31" spans="2:4" ht="213.75" customHeight="1">
      <c r="B31" s="95">
        <v>13</v>
      </c>
      <c r="C31" s="96" t="s">
        <v>1168</v>
      </c>
      <c r="D31" s="97" t="s">
        <v>1169</v>
      </c>
    </row>
    <row r="32" spans="2:4" ht="140.25">
      <c r="B32" s="95">
        <v>14</v>
      </c>
      <c r="C32" s="96" t="s">
        <v>1170</v>
      </c>
      <c r="D32" s="97" t="s">
        <v>1171</v>
      </c>
    </row>
    <row r="33" spans="1:4">
      <c r="B33" s="567" t="s">
        <v>1172</v>
      </c>
      <c r="C33" s="568"/>
      <c r="D33" s="569"/>
    </row>
    <row r="34" spans="1:4" ht="219" customHeight="1">
      <c r="B34" s="91">
        <v>15</v>
      </c>
      <c r="C34" s="92" t="s">
        <v>1173</v>
      </c>
      <c r="D34" s="413" t="s">
        <v>1174</v>
      </c>
    </row>
    <row r="35" spans="1:4" ht="184.9" customHeight="1">
      <c r="B35" s="91"/>
      <c r="C35" s="92"/>
      <c r="D35" s="98" t="s">
        <v>1175</v>
      </c>
    </row>
    <row r="36" spans="1:4" ht="334.9" customHeight="1">
      <c r="B36" s="95">
        <v>16</v>
      </c>
      <c r="C36" s="96" t="s">
        <v>1176</v>
      </c>
      <c r="D36" s="99" t="s">
        <v>1177</v>
      </c>
    </row>
    <row r="37" spans="1:4" ht="386.65" customHeight="1">
      <c r="B37" s="93"/>
      <c r="C37" s="94"/>
      <c r="D37" s="99" t="s">
        <v>1178</v>
      </c>
    </row>
    <row r="38" spans="1:4" ht="358.9" customHeight="1">
      <c r="B38" s="95">
        <v>17</v>
      </c>
      <c r="C38" s="96" t="s">
        <v>1179</v>
      </c>
      <c r="D38" s="97" t="s">
        <v>1180</v>
      </c>
    </row>
    <row r="39" spans="1:4" ht="54.4" customHeight="1">
      <c r="B39" s="95">
        <v>18</v>
      </c>
      <c r="C39" s="96" t="s">
        <v>1181</v>
      </c>
      <c r="D39" s="97" t="s">
        <v>1182</v>
      </c>
    </row>
    <row r="40" spans="1:4">
      <c r="B40" s="567" t="s">
        <v>1183</v>
      </c>
      <c r="C40" s="568"/>
      <c r="D40" s="569"/>
    </row>
    <row r="41" spans="1:4" ht="52.9" customHeight="1">
      <c r="B41" s="91">
        <v>19</v>
      </c>
      <c r="C41" s="92" t="s">
        <v>1184</v>
      </c>
      <c r="D41" s="98" t="s">
        <v>1185</v>
      </c>
    </row>
    <row r="42" spans="1:4" ht="190.9" customHeight="1">
      <c r="B42" s="95">
        <v>20</v>
      </c>
      <c r="C42" s="96" t="s">
        <v>1186</v>
      </c>
      <c r="D42" s="97" t="s">
        <v>1187</v>
      </c>
    </row>
    <row r="43" spans="1:4" ht="51.75" thickBot="1">
      <c r="B43" s="100">
        <v>21</v>
      </c>
      <c r="C43" s="101" t="s">
        <v>1188</v>
      </c>
      <c r="D43" s="102" t="s">
        <v>1200</v>
      </c>
    </row>
    <row r="44" spans="1:4">
      <c r="B44" s="16"/>
      <c r="C44" s="15"/>
      <c r="D44" s="15"/>
    </row>
    <row r="45" spans="1:4">
      <c r="B45" s="21"/>
      <c r="C45" s="15"/>
      <c r="D45" s="15"/>
    </row>
    <row r="46" spans="1:4">
      <c r="B46" s="113"/>
      <c r="C46" s="15"/>
      <c r="D46" s="15"/>
    </row>
    <row r="47" spans="1:4">
      <c r="A47" s="114"/>
      <c r="B47" s="117" t="s">
        <v>1131</v>
      </c>
      <c r="C47" s="15"/>
      <c r="D47" s="15"/>
    </row>
    <row r="48" spans="1:4">
      <c r="A48" s="114"/>
      <c r="B48" s="117"/>
      <c r="C48" s="15"/>
      <c r="D48" s="15"/>
    </row>
    <row r="49" spans="1:4">
      <c r="A49" s="114"/>
      <c r="B49" s="117" t="s">
        <v>1189</v>
      </c>
      <c r="C49" s="15"/>
      <c r="D49" s="15"/>
    </row>
    <row r="50" spans="1:4">
      <c r="A50" s="114"/>
      <c r="B50" s="117"/>
      <c r="C50" s="15"/>
      <c r="D50" s="15"/>
    </row>
    <row r="51" spans="1:4">
      <c r="A51" s="114"/>
      <c r="B51" s="117" t="s">
        <v>1190</v>
      </c>
      <c r="C51" s="15"/>
      <c r="D51" s="15"/>
    </row>
    <row r="52" spans="1:4">
      <c r="A52" s="114"/>
      <c r="B52" s="117"/>
      <c r="C52" s="15"/>
      <c r="D52" s="15"/>
    </row>
    <row r="53" spans="1:4">
      <c r="A53" s="114"/>
      <c r="B53" s="117" t="s">
        <v>1191</v>
      </c>
      <c r="C53" s="15"/>
      <c r="D53" s="15"/>
    </row>
    <row r="54" spans="1:4">
      <c r="A54" s="114"/>
      <c r="B54" s="117"/>
      <c r="C54" s="15"/>
      <c r="D54" s="15"/>
    </row>
    <row r="55" spans="1:4">
      <c r="A55" s="114"/>
      <c r="B55" s="117" t="s">
        <v>1192</v>
      </c>
      <c r="C55" s="471"/>
      <c r="D55" s="15"/>
    </row>
    <row r="56" spans="1:4">
      <c r="A56" s="114"/>
      <c r="B56" s="117"/>
      <c r="C56" s="15"/>
      <c r="D56" s="15"/>
    </row>
    <row r="57" spans="1:4">
      <c r="A57" s="114"/>
      <c r="B57" s="117" t="s">
        <v>1193</v>
      </c>
      <c r="C57" s="15"/>
      <c r="D57" s="15"/>
    </row>
    <row r="58" spans="1:4">
      <c r="A58" s="114"/>
      <c r="B58" s="117"/>
      <c r="C58" s="15"/>
      <c r="D58" s="15"/>
    </row>
    <row r="59" spans="1:4">
      <c r="A59" s="114"/>
      <c r="B59" s="117" t="s">
        <v>1194</v>
      </c>
      <c r="C59" s="15"/>
      <c r="D59" s="15"/>
    </row>
    <row r="60" spans="1:4">
      <c r="A60" s="114"/>
      <c r="B60" s="117"/>
      <c r="C60" s="15"/>
      <c r="D60" s="15"/>
    </row>
    <row r="61" spans="1:4">
      <c r="B61" s="115" t="s">
        <v>1195</v>
      </c>
      <c r="C61" s="15"/>
      <c r="D61" s="15"/>
    </row>
    <row r="62" spans="1:4">
      <c r="B62" s="16"/>
      <c r="C62" s="15"/>
      <c r="D62" s="15"/>
    </row>
    <row r="63" spans="1:4">
      <c r="B63" s="115" t="s">
        <v>1196</v>
      </c>
      <c r="C63" s="15"/>
      <c r="D63" s="15"/>
    </row>
    <row r="64" spans="1:4">
      <c r="B64" s="16"/>
      <c r="C64" s="16"/>
      <c r="D64" s="16"/>
    </row>
    <row r="65" spans="2:4">
      <c r="B65" s="16"/>
      <c r="C65" s="16"/>
      <c r="D65" s="16"/>
    </row>
    <row r="66" spans="2:4">
      <c r="B66" s="16"/>
      <c r="C66" s="15"/>
      <c r="D66" s="15"/>
    </row>
    <row r="67" spans="2:4">
      <c r="B67" s="16"/>
      <c r="C67" s="15"/>
      <c r="D67" s="15"/>
    </row>
    <row r="68" spans="2:4">
      <c r="B68" s="16"/>
      <c r="C68" s="15"/>
      <c r="D68" s="15"/>
    </row>
    <row r="69" spans="2:4">
      <c r="B69" s="16"/>
      <c r="C69" s="15"/>
      <c r="D69" s="15"/>
    </row>
    <row r="70" spans="2:4">
      <c r="B70" s="16"/>
      <c r="C70" s="15"/>
      <c r="D70" s="15"/>
    </row>
    <row r="71" spans="2:4">
      <c r="B71" s="16"/>
      <c r="C71" s="15"/>
      <c r="D71" s="15"/>
    </row>
    <row r="72" spans="2:4">
      <c r="B72" s="16"/>
      <c r="C72" s="15"/>
      <c r="D72" s="15"/>
    </row>
    <row r="73" spans="2:4">
      <c r="B73" s="16"/>
      <c r="C73" s="15"/>
      <c r="D73" s="15"/>
    </row>
    <row r="74" spans="2:4">
      <c r="B74" s="16"/>
      <c r="C74" s="15"/>
      <c r="D74" s="15"/>
    </row>
    <row r="75" spans="2:4">
      <c r="B75" s="16"/>
      <c r="C75" s="15"/>
      <c r="D75" s="15"/>
    </row>
    <row r="76" spans="2:4">
      <c r="B76" s="16"/>
      <c r="C76" s="15"/>
      <c r="D76" s="15"/>
    </row>
    <row r="77" spans="2:4">
      <c r="B77" s="16"/>
      <c r="C77" s="15"/>
      <c r="D77" s="15"/>
    </row>
    <row r="78" spans="2:4">
      <c r="B78" s="16"/>
      <c r="C78" s="15"/>
      <c r="D78" s="15"/>
    </row>
    <row r="79" spans="2:4">
      <c r="B79" s="16"/>
      <c r="C79" s="15"/>
      <c r="D79" s="15"/>
    </row>
    <row r="80" spans="2:4">
      <c r="B80" s="16"/>
      <c r="C80" s="15"/>
      <c r="D80" s="15"/>
    </row>
    <row r="81" spans="2:4">
      <c r="B81" s="16"/>
      <c r="C81" s="15"/>
      <c r="D81" s="15"/>
    </row>
    <row r="82" spans="2:4">
      <c r="B82" s="19"/>
      <c r="C82" s="15"/>
      <c r="D82" s="15"/>
    </row>
    <row r="83" spans="2:4">
      <c r="B83" s="16"/>
      <c r="C83" s="15"/>
      <c r="D83" s="15"/>
    </row>
    <row r="84" spans="2:4">
      <c r="B84" s="16"/>
      <c r="C84" s="15"/>
      <c r="D84" s="15"/>
    </row>
    <row r="85" spans="2:4">
      <c r="B85" s="19"/>
      <c r="C85" s="20"/>
      <c r="D85" s="20"/>
    </row>
    <row r="86" spans="2:4">
      <c r="B86" s="19"/>
      <c r="C86" s="20"/>
      <c r="D86" s="20"/>
    </row>
    <row r="87" spans="2:4">
      <c r="B87" s="19"/>
      <c r="C87" s="20"/>
      <c r="D87" s="20"/>
    </row>
    <row r="88" spans="2:4">
      <c r="B88" s="19"/>
      <c r="C88" s="20"/>
      <c r="D88" s="20"/>
    </row>
    <row r="89" spans="2:4">
      <c r="B89" s="19"/>
      <c r="C89" s="20"/>
      <c r="D89" s="20"/>
    </row>
    <row r="90" spans="2:4">
      <c r="B90" s="19"/>
      <c r="C90" s="20"/>
      <c r="D90" s="20"/>
    </row>
    <row r="91" spans="2:4">
      <c r="B91" s="19"/>
      <c r="C91" s="20"/>
      <c r="D91" s="20"/>
    </row>
    <row r="92" spans="2:4">
      <c r="B92" s="19"/>
      <c r="C92" s="20"/>
      <c r="D92" s="20"/>
    </row>
    <row r="93" spans="2:4">
      <c r="B93" s="19"/>
      <c r="C93" s="20"/>
      <c r="D93" s="20"/>
    </row>
    <row r="94" spans="2:4">
      <c r="B94" s="19"/>
      <c r="C94" s="20"/>
      <c r="D94" s="20"/>
    </row>
    <row r="95" spans="2:4">
      <c r="B95" s="19"/>
      <c r="C95" s="20"/>
      <c r="D95" s="20"/>
    </row>
    <row r="96" spans="2:4">
      <c r="B96" s="17"/>
      <c r="C96" s="20"/>
      <c r="D96" s="20"/>
    </row>
    <row r="97" spans="2:4">
      <c r="B97" s="19"/>
      <c r="C97" s="20"/>
      <c r="D97" s="20"/>
    </row>
    <row r="98" spans="2:4">
      <c r="B98" s="18"/>
      <c r="C98" s="18"/>
      <c r="D98" s="18"/>
    </row>
  </sheetData>
  <sheetProtection algorithmName="SHA-512" hashValue="tFKUlXbLGRgGidcBiD0HMcfKQcdJtzXI9BBj/IvDpzxZSWnk92J8/Ol4dlOvImqnGP+ZHYRvft7CsKfOH/5vRA==" saltValue="//XYVsB5ZD+Xb8Xtn68Bog==" spinCount="100000" sheet="1" objects="1" scenarios="1"/>
  <mergeCells count="9">
    <mergeCell ref="B7:D7"/>
    <mergeCell ref="B40:D40"/>
    <mergeCell ref="B8:D8"/>
    <mergeCell ref="B10:D10"/>
    <mergeCell ref="B14:D14"/>
    <mergeCell ref="B19:D19"/>
    <mergeCell ref="B24:D24"/>
    <mergeCell ref="B29:D29"/>
    <mergeCell ref="B33:D33"/>
  </mergeCells>
  <hyperlinks>
    <hyperlink ref="B47" r:id="rId1" display="Annual Report 2021" xr:uid="{00000000-0004-0000-1300-000000000000}"/>
    <hyperlink ref="B49" r:id="rId2" xr:uid="{00000000-0004-0000-1300-000001000000}"/>
    <hyperlink ref="B51" r:id="rId3" xr:uid="{00000000-0004-0000-1300-000002000000}"/>
    <hyperlink ref="B53" r:id="rId4" xr:uid="{00000000-0004-0000-1300-000003000000}"/>
    <hyperlink ref="B57" r:id="rId5" xr:uid="{00000000-0004-0000-1300-000005000000}"/>
    <hyperlink ref="B59" r:id="rId6" xr:uid="{00000000-0004-0000-1300-000006000000}"/>
    <hyperlink ref="B61" r:id="rId7" xr:uid="{00000000-0004-0000-1300-000007000000}"/>
    <hyperlink ref="B63" r:id="rId8" xr:uid="{6A464EDF-B616-4C3F-BB7C-3F194E268F64}"/>
    <hyperlink ref="B55" r:id="rId9" xr:uid="{1DCFCA06-C3DB-4742-BFB3-32D79DF853C3}"/>
  </hyperlinks>
  <pageMargins left="0.7" right="0.7" top="0.75" bottom="0.75" header="0.3" footer="0.3"/>
  <pageSetup paperSize="9" scale="13" orientation="portrait" horizontalDpi="1200" verticalDpi="1200" r:id="rId10"/>
  <headerFooter>
    <oddFooter>&amp;L&amp;1#&amp;"Calibri"&amp;7&amp;K000000C2 General</oddFooter>
  </headerFooter>
  <drawing r:id="rId1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sheetPr>
  <dimension ref="A1"/>
  <sheetViews>
    <sheetView workbookViewId="0"/>
  </sheetViews>
  <sheetFormatPr defaultColWidth="9" defaultRowHeight="12.75"/>
  <sheetData/>
  <sheetProtection algorithmName="SHA-512" hashValue="40iVZHny+xapsTCXgi1YlnewL6hT6P7ridBW1ssPsycM2y8XzBOIIWp60A+7XNN3u1QWFAF+skXfKQ0bwpK9iQ==" saltValue="/yWHOgpUwEltx9aWUbIr1Q==" spinCount="100000" sheet="1" objects="1" scenarios="1"/>
  <pageMargins left="0.7" right="0.7" top="0.75" bottom="0.75" header="0.3" footer="0.3"/>
  <pageSetup paperSize="9" orientation="portrait" r:id="rId1"/>
  <headerFooter>
    <oddFooter>&amp;L&amp;1#&amp;"Calibri"&amp;7&amp;K000000C2 General</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R149"/>
  <sheetViews>
    <sheetView zoomScaleNormal="100" workbookViewId="0"/>
  </sheetViews>
  <sheetFormatPr defaultColWidth="9.42578125" defaultRowHeight="12.75"/>
  <cols>
    <col min="1" max="1" width="4.42578125" customWidth="1"/>
    <col min="2" max="2" width="79.42578125" bestFit="1" customWidth="1"/>
    <col min="3" max="6" width="12.42578125" customWidth="1"/>
    <col min="7" max="7" width="4.42578125" customWidth="1"/>
    <col min="9" max="10" width="11.42578125" bestFit="1" customWidth="1"/>
    <col min="15" max="17" width="11.42578125" bestFit="1" customWidth="1"/>
  </cols>
  <sheetData>
    <row r="1" spans="2:14" ht="13.15" customHeight="1"/>
    <row r="2" spans="2:14">
      <c r="C2" s="3"/>
      <c r="F2" s="3" t="s">
        <v>0</v>
      </c>
    </row>
    <row r="5" spans="2:14" ht="20.25">
      <c r="B5" s="32" t="s">
        <v>110</v>
      </c>
      <c r="C5" s="126"/>
      <c r="D5" s="126"/>
      <c r="E5" s="126"/>
      <c r="F5" s="126"/>
      <c r="G5" s="126"/>
      <c r="H5" s="126"/>
      <c r="I5" s="126"/>
      <c r="J5" s="126"/>
      <c r="K5" s="126"/>
      <c r="L5" s="126"/>
      <c r="M5" s="126"/>
      <c r="N5" s="126"/>
    </row>
    <row r="6" spans="2:14" ht="9" customHeight="1">
      <c r="B6" s="32"/>
      <c r="C6" s="43"/>
      <c r="D6" s="43"/>
      <c r="E6" s="43"/>
      <c r="F6" s="43"/>
      <c r="G6" s="43"/>
      <c r="H6" s="43"/>
      <c r="I6" s="43"/>
      <c r="J6" s="43"/>
      <c r="K6" s="43"/>
      <c r="L6" s="43"/>
      <c r="M6" s="43"/>
      <c r="N6" s="43"/>
    </row>
    <row r="7" spans="2:14" ht="66" customHeight="1">
      <c r="B7" s="502" t="s">
        <v>111</v>
      </c>
      <c r="C7" s="502"/>
      <c r="D7" s="502"/>
      <c r="E7" s="502"/>
      <c r="F7" s="502"/>
    </row>
    <row r="8" spans="2:14">
      <c r="B8" s="4"/>
      <c r="F8" s="5"/>
    </row>
    <row r="9" spans="2:14" ht="17.649999999999999" customHeight="1">
      <c r="B9" s="243" t="s">
        <v>9</v>
      </c>
      <c r="C9" s="243"/>
      <c r="D9" s="243"/>
      <c r="E9" s="243"/>
      <c r="F9" s="243"/>
    </row>
    <row r="10" spans="2:14" ht="14.65" customHeight="1">
      <c r="B10" s="24" t="s">
        <v>112</v>
      </c>
      <c r="C10" s="11">
        <v>2019</v>
      </c>
      <c r="D10" s="11">
        <v>2020</v>
      </c>
      <c r="E10" s="11">
        <v>2021</v>
      </c>
      <c r="F10" s="10">
        <v>2022</v>
      </c>
    </row>
    <row r="11" spans="2:14" ht="14.65" customHeight="1">
      <c r="B11" s="55" t="s">
        <v>113</v>
      </c>
      <c r="C11" s="420">
        <v>155.86931016450683</v>
      </c>
      <c r="D11" s="420">
        <v>182.25220074188371</v>
      </c>
      <c r="E11" s="420">
        <v>190.53572787813096</v>
      </c>
      <c r="F11" s="424">
        <v>192.08677397273965</v>
      </c>
    </row>
    <row r="12" spans="2:14">
      <c r="B12" s="52" t="s">
        <v>114</v>
      </c>
      <c r="C12" s="420">
        <v>68.839820053844846</v>
      </c>
      <c r="D12" s="420">
        <v>63.828454723809003</v>
      </c>
      <c r="E12" s="420">
        <v>34.376446628040007</v>
      </c>
      <c r="F12" s="424">
        <v>42.037713017058991</v>
      </c>
    </row>
    <row r="13" spans="2:14">
      <c r="B13" s="52" t="s">
        <v>115</v>
      </c>
      <c r="C13" s="420">
        <v>43.56981934705663</v>
      </c>
      <c r="D13" s="420">
        <v>60.486009297566675</v>
      </c>
      <c r="E13" s="420">
        <v>70.326502869999999</v>
      </c>
      <c r="F13" s="424">
        <v>35.37970090799999</v>
      </c>
    </row>
    <row r="14" spans="2:14">
      <c r="B14" s="52" t="s">
        <v>116</v>
      </c>
      <c r="C14" s="420">
        <v>13.150713679001139</v>
      </c>
      <c r="D14" s="420">
        <v>11.961838515581485</v>
      </c>
      <c r="E14" s="420">
        <v>8.1995661171072012</v>
      </c>
      <c r="F14" s="424">
        <v>7.4477492498973392</v>
      </c>
    </row>
    <row r="15" spans="2:14" ht="13.5" thickBot="1">
      <c r="B15" s="50" t="s">
        <v>117</v>
      </c>
      <c r="C15" s="73">
        <f>SUM(C11:C14)</f>
        <v>281.42966324440943</v>
      </c>
      <c r="D15" s="73">
        <f>SUM(D11:D14)</f>
        <v>318.52850327884084</v>
      </c>
      <c r="E15" s="73">
        <f t="shared" ref="E15:F15" si="0">SUM(E11:E14)</f>
        <v>303.43824349327821</v>
      </c>
      <c r="F15" s="85">
        <f t="shared" si="0"/>
        <v>276.95193714769596</v>
      </c>
    </row>
    <row r="16" spans="2:14">
      <c r="B16" s="4"/>
      <c r="F16" s="5"/>
    </row>
    <row r="17" spans="2:6" ht="18.75">
      <c r="B17" s="243" t="s">
        <v>118</v>
      </c>
      <c r="C17" s="243"/>
      <c r="D17" s="243"/>
      <c r="E17" s="243"/>
      <c r="F17" s="243"/>
    </row>
    <row r="18" spans="2:6" ht="14.25">
      <c r="B18" s="24" t="s">
        <v>119</v>
      </c>
      <c r="C18" s="11">
        <v>2019</v>
      </c>
      <c r="D18" s="11">
        <v>2020</v>
      </c>
      <c r="E18" s="11">
        <v>2021</v>
      </c>
      <c r="F18" s="10">
        <v>2022</v>
      </c>
    </row>
    <row r="19" spans="2:6">
      <c r="B19" s="203" t="s">
        <v>120</v>
      </c>
      <c r="C19" s="204"/>
      <c r="D19" s="204"/>
      <c r="E19" s="204"/>
      <c r="F19" s="205"/>
    </row>
    <row r="20" spans="2:6">
      <c r="B20" s="9" t="s">
        <v>121</v>
      </c>
      <c r="C20" s="420">
        <v>0.28118685627854573</v>
      </c>
      <c r="D20" s="420">
        <v>0.31792829371392883</v>
      </c>
      <c r="E20" s="420">
        <v>0.30343647328227819</v>
      </c>
      <c r="F20" s="424">
        <v>0.27693616364707607</v>
      </c>
    </row>
    <row r="21" spans="2:6">
      <c r="B21" s="56" t="s">
        <v>122</v>
      </c>
      <c r="C21" s="421">
        <v>1.9009443144813298</v>
      </c>
      <c r="D21" s="421">
        <v>1.6905651192381392</v>
      </c>
      <c r="E21" s="421">
        <v>1.1183074655572667</v>
      </c>
      <c r="F21" s="425">
        <v>0.81519502347802808</v>
      </c>
    </row>
    <row r="22" spans="2:6">
      <c r="B22" s="201" t="s">
        <v>123</v>
      </c>
      <c r="C22" s="422">
        <f>SUM(C20:C21)</f>
        <v>2.1821311707598756</v>
      </c>
      <c r="D22" s="422">
        <f t="shared" ref="D22:F22" si="1">SUM(D20:D21)</f>
        <v>2.0084934129520682</v>
      </c>
      <c r="E22" s="422">
        <f t="shared" si="1"/>
        <v>1.421743938839545</v>
      </c>
      <c r="F22" s="426">
        <f t="shared" si="1"/>
        <v>1.092131187125104</v>
      </c>
    </row>
    <row r="23" spans="2:6" ht="12.75" customHeight="1">
      <c r="B23" s="207" t="s">
        <v>124</v>
      </c>
      <c r="C23" s="421">
        <v>0.50823963004472661</v>
      </c>
      <c r="D23" s="421">
        <v>0.26883520451367121</v>
      </c>
      <c r="E23" s="421">
        <v>2.1594815075816003E-2</v>
      </c>
      <c r="F23" s="425">
        <v>2.4522771627792997E-2</v>
      </c>
    </row>
    <row r="24" spans="2:6" ht="12.75" customHeight="1">
      <c r="B24" s="208" t="s">
        <v>125</v>
      </c>
      <c r="C24" s="423">
        <v>0.17099528789116822</v>
      </c>
      <c r="D24" s="423">
        <v>5.6220791085317405E-2</v>
      </c>
      <c r="E24" s="423">
        <v>3.5922744005079006E-2</v>
      </c>
      <c r="F24" s="427">
        <v>9.1004265216387999E-3</v>
      </c>
    </row>
    <row r="25" spans="2:6" ht="12.75" customHeight="1">
      <c r="B25" s="208" t="s">
        <v>126</v>
      </c>
      <c r="C25" s="423">
        <v>0.15086543119421947</v>
      </c>
      <c r="D25" s="423">
        <v>9.3588467758317251E-2</v>
      </c>
      <c r="E25" s="423">
        <v>5.7286868427539994E-2</v>
      </c>
      <c r="F25" s="427">
        <v>4.8408612215308587E-2</v>
      </c>
    </row>
    <row r="26" spans="2:6" ht="12.75" customHeight="1">
      <c r="B26" s="208" t="s">
        <v>127</v>
      </c>
      <c r="C26" s="423">
        <v>0.23247379201547005</v>
      </c>
      <c r="D26" s="423">
        <v>0.1164564324213018</v>
      </c>
      <c r="E26" s="423">
        <v>0.56655270636943011</v>
      </c>
      <c r="F26" s="427">
        <v>2.9293928844168E-2</v>
      </c>
    </row>
    <row r="27" spans="2:6" ht="12.75" customHeight="1">
      <c r="B27" s="208" t="s">
        <v>128</v>
      </c>
      <c r="C27" s="423">
        <v>0.56353698030690003</v>
      </c>
      <c r="D27" s="423">
        <v>0.67402823965327419</v>
      </c>
      <c r="E27" s="423">
        <v>0.69537822652809356</v>
      </c>
      <c r="F27" s="427">
        <v>0.71454284361666465</v>
      </c>
    </row>
    <row r="28" spans="2:6" ht="12.75" customHeight="1">
      <c r="B28" s="203" t="s">
        <v>129</v>
      </c>
      <c r="C28" s="204"/>
      <c r="D28" s="204"/>
      <c r="E28" s="204"/>
      <c r="F28" s="205"/>
    </row>
    <row r="29" spans="2:6">
      <c r="B29" s="9" t="s">
        <v>121</v>
      </c>
      <c r="C29" s="420">
        <v>0.28118685627854573</v>
      </c>
      <c r="D29" s="420">
        <v>0.31792829371392883</v>
      </c>
      <c r="E29" s="420">
        <v>0.30343647328227819</v>
      </c>
      <c r="F29" s="424">
        <v>0.27693616364707607</v>
      </c>
    </row>
    <row r="30" spans="2:6">
      <c r="B30" s="56" t="s">
        <v>130</v>
      </c>
      <c r="C30" s="421">
        <v>2.2433681262623715</v>
      </c>
      <c r="D30" s="421">
        <v>2.21</v>
      </c>
      <c r="E30" s="421">
        <v>2.07484092709127</v>
      </c>
      <c r="F30" s="425">
        <v>1.9796977077842304</v>
      </c>
    </row>
    <row r="31" spans="2:6" ht="13.5" thickBot="1">
      <c r="B31" s="50" t="s">
        <v>131</v>
      </c>
      <c r="C31" s="213">
        <f>SUM(C29:C30)</f>
        <v>2.5245549825409173</v>
      </c>
      <c r="D31" s="213">
        <f t="shared" ref="D31" si="2">SUM(D29:D30)</f>
        <v>2.5279282937139289</v>
      </c>
      <c r="E31" s="213">
        <f t="shared" ref="E31" si="3">SUM(E29:E30)</f>
        <v>2.3782774003735483</v>
      </c>
      <c r="F31" s="87">
        <f t="shared" ref="F31" si="4">SUM(F29:F30)</f>
        <v>2.2566338714313066</v>
      </c>
    </row>
    <row r="32" spans="2:6">
      <c r="B32" s="501" t="s">
        <v>132</v>
      </c>
      <c r="C32" s="501"/>
      <c r="D32" s="501"/>
      <c r="E32" s="501"/>
      <c r="F32" s="501"/>
    </row>
    <row r="33" spans="2:15">
      <c r="B33" s="214"/>
      <c r="C33" s="214"/>
      <c r="D33" s="214"/>
      <c r="E33" s="214"/>
      <c r="F33" s="214"/>
    </row>
    <row r="34" spans="2:15" ht="18.75">
      <c r="B34" s="243" t="s">
        <v>133</v>
      </c>
      <c r="C34" s="243"/>
      <c r="D34" s="243"/>
      <c r="E34" s="243"/>
      <c r="F34" s="243"/>
    </row>
    <row r="35" spans="2:15" ht="14.25">
      <c r="B35" s="24" t="s">
        <v>119</v>
      </c>
      <c r="C35" s="11">
        <v>2019</v>
      </c>
      <c r="D35" s="11">
        <v>2020</v>
      </c>
      <c r="E35" s="11">
        <v>2021</v>
      </c>
      <c r="F35" s="10">
        <v>2022</v>
      </c>
    </row>
    <row r="36" spans="2:15">
      <c r="B36" s="9" t="s">
        <v>134</v>
      </c>
      <c r="C36" s="375">
        <v>4</v>
      </c>
      <c r="D36" s="375">
        <v>3.7</v>
      </c>
      <c r="E36" s="375">
        <v>4</v>
      </c>
      <c r="F36" s="428">
        <v>3.9</v>
      </c>
    </row>
    <row r="37" spans="2:15">
      <c r="B37" s="9" t="s">
        <v>135</v>
      </c>
      <c r="C37" s="375">
        <v>2.1</v>
      </c>
      <c r="D37" s="375">
        <v>2.1</v>
      </c>
      <c r="E37" s="375">
        <v>1.5</v>
      </c>
      <c r="F37" s="428">
        <v>1.7</v>
      </c>
    </row>
    <row r="38" spans="2:15">
      <c r="B38" s="9" t="s">
        <v>136</v>
      </c>
      <c r="C38" s="375">
        <v>0.05</v>
      </c>
      <c r="D38" s="375">
        <v>0.05</v>
      </c>
      <c r="E38" s="375">
        <v>0.1</v>
      </c>
      <c r="F38" s="428">
        <v>0.1</v>
      </c>
      <c r="I38" s="58"/>
      <c r="J38" s="58"/>
      <c r="K38" s="58"/>
      <c r="M38" s="59"/>
      <c r="N38" s="38"/>
      <c r="O38" s="60"/>
    </row>
    <row r="39" spans="2:15">
      <c r="B39" s="9" t="s">
        <v>137</v>
      </c>
      <c r="C39" s="375">
        <v>0.7</v>
      </c>
      <c r="D39" s="375">
        <v>0.7</v>
      </c>
      <c r="E39" s="375">
        <v>0.6</v>
      </c>
      <c r="F39" s="428">
        <v>0.8</v>
      </c>
      <c r="I39" s="58"/>
      <c r="J39" s="58"/>
      <c r="K39" s="58"/>
      <c r="N39" s="59"/>
      <c r="O39" s="59"/>
    </row>
    <row r="40" spans="2:15">
      <c r="B40" s="9" t="s">
        <v>138</v>
      </c>
      <c r="C40" s="375">
        <v>3.8</v>
      </c>
      <c r="D40" s="375">
        <v>2.9</v>
      </c>
      <c r="E40" s="375">
        <v>3.2</v>
      </c>
      <c r="F40" s="428">
        <v>2.6</v>
      </c>
      <c r="I40" s="58"/>
      <c r="J40" s="58"/>
      <c r="K40" s="58"/>
      <c r="M40" s="61"/>
      <c r="N40" s="59"/>
      <c r="O40" s="59"/>
    </row>
    <row r="41" spans="2:15">
      <c r="B41" s="9" t="s">
        <v>139</v>
      </c>
      <c r="C41" s="375">
        <v>0.1</v>
      </c>
      <c r="D41" s="375">
        <v>0.1</v>
      </c>
      <c r="E41" s="375">
        <v>0</v>
      </c>
      <c r="F41" s="428">
        <v>3.0000000000000001E-3</v>
      </c>
      <c r="I41" s="58"/>
      <c r="J41" s="58"/>
      <c r="K41" s="58"/>
      <c r="M41" s="38"/>
      <c r="N41" s="38"/>
      <c r="O41" s="38"/>
    </row>
    <row r="42" spans="2:15">
      <c r="B42" s="9" t="s">
        <v>140</v>
      </c>
      <c r="C42" s="218" t="s">
        <v>141</v>
      </c>
      <c r="D42" s="218" t="s">
        <v>141</v>
      </c>
      <c r="E42" s="218" t="s">
        <v>141</v>
      </c>
      <c r="F42" s="428">
        <v>2E-3</v>
      </c>
      <c r="I42" s="58"/>
      <c r="J42" s="58"/>
      <c r="K42" s="374"/>
      <c r="M42" s="38"/>
      <c r="N42" s="38"/>
      <c r="O42" s="38"/>
    </row>
    <row r="43" spans="2:15">
      <c r="B43" s="9" t="s">
        <v>142</v>
      </c>
      <c r="C43" s="375">
        <v>0</v>
      </c>
      <c r="D43" s="375">
        <v>0</v>
      </c>
      <c r="E43" s="375">
        <v>0</v>
      </c>
      <c r="F43" s="428">
        <v>0</v>
      </c>
      <c r="H43" s="380"/>
      <c r="I43" s="58"/>
      <c r="J43" s="58"/>
      <c r="K43" s="374"/>
      <c r="M43" s="62"/>
      <c r="N43" s="62"/>
      <c r="O43" s="62"/>
    </row>
    <row r="44" spans="2:15" ht="13.5" thickBot="1">
      <c r="B44" s="50" t="s">
        <v>143</v>
      </c>
      <c r="C44" s="51">
        <v>10.7</v>
      </c>
      <c r="D44" s="51">
        <v>9.5</v>
      </c>
      <c r="E44" s="51">
        <v>9.4</v>
      </c>
      <c r="F44" s="249">
        <v>9.1999999999999993</v>
      </c>
      <c r="I44" s="58"/>
      <c r="J44" s="58"/>
      <c r="K44" s="58"/>
    </row>
    <row r="45" spans="2:15">
      <c r="B45" s="123" t="s">
        <v>144</v>
      </c>
      <c r="C45" s="121"/>
      <c r="D45" s="121"/>
      <c r="E45" s="121"/>
      <c r="F45" s="122"/>
      <c r="I45" s="58"/>
      <c r="J45" s="58"/>
      <c r="K45" s="58"/>
    </row>
    <row r="46" spans="2:15" ht="12.75" customHeight="1">
      <c r="B46" s="503" t="s">
        <v>145</v>
      </c>
      <c r="C46" s="503"/>
      <c r="D46" s="503"/>
      <c r="E46" s="503"/>
      <c r="F46" s="503"/>
      <c r="I46" s="58"/>
      <c r="J46" s="58"/>
      <c r="K46" s="58"/>
    </row>
    <row r="47" spans="2:15" ht="12.75" customHeight="1">
      <c r="B47" s="503" t="s">
        <v>146</v>
      </c>
      <c r="C47" s="503"/>
      <c r="D47" s="503"/>
      <c r="E47" s="503"/>
      <c r="F47" s="503"/>
    </row>
    <row r="48" spans="2:15">
      <c r="B48" s="501" t="s">
        <v>132</v>
      </c>
      <c r="C48" s="501"/>
      <c r="D48" s="501"/>
      <c r="E48" s="501"/>
      <c r="F48" s="501"/>
    </row>
    <row r="49" spans="2:17">
      <c r="B49" s="21"/>
      <c r="C49" s="21"/>
      <c r="D49" s="21"/>
      <c r="E49" s="21"/>
      <c r="F49" s="21"/>
    </row>
    <row r="50" spans="2:17" ht="18.75">
      <c r="B50" s="243" t="s">
        <v>14</v>
      </c>
      <c r="C50" s="243"/>
      <c r="D50" s="243"/>
      <c r="E50" s="243"/>
      <c r="F50" s="243"/>
    </row>
    <row r="51" spans="2:17">
      <c r="B51" s="24" t="s">
        <v>147</v>
      </c>
      <c r="C51" s="11">
        <v>2019</v>
      </c>
      <c r="D51" s="11">
        <v>2020</v>
      </c>
      <c r="E51" s="11">
        <v>2021</v>
      </c>
      <c r="F51" s="10">
        <v>2022</v>
      </c>
    </row>
    <row r="52" spans="2:17">
      <c r="B52" s="9" t="s">
        <v>148</v>
      </c>
      <c r="C52" s="209">
        <f>C$20/(C$22+C$44)</f>
        <v>2.1827665977877123E-2</v>
      </c>
      <c r="D52" s="209">
        <f>D$20/(D$22+D$44)</f>
        <v>2.7625535533271541E-2</v>
      </c>
      <c r="E52" s="209">
        <f>E$20/(E$22+E$44)</f>
        <v>2.8039517012894387E-2</v>
      </c>
      <c r="F52" s="78">
        <f>F$20/(F$22+F$44)</f>
        <v>2.6907562545793056E-2</v>
      </c>
    </row>
    <row r="53" spans="2:17">
      <c r="B53" s="9" t="s">
        <v>149</v>
      </c>
      <c r="C53" s="209">
        <f>C$21/(C$22+C$44)</f>
        <v>0.14756442775525622</v>
      </c>
      <c r="D53" s="209">
        <f>D$21/(D$22+D$44)</f>
        <v>0.14689717051369355</v>
      </c>
      <c r="E53" s="209">
        <f>E$21/(E$22+E$44)</f>
        <v>0.10333893241953632</v>
      </c>
      <c r="F53" s="78">
        <f>F$21/(F$22+F$44)</f>
        <v>7.9205658056301559E-2</v>
      </c>
    </row>
    <row r="54" spans="2:17">
      <c r="B54" s="56" t="s">
        <v>150</v>
      </c>
      <c r="C54" s="212">
        <f>C$44/(C$22+C$44)</f>
        <v>0.83060790626686665</v>
      </c>
      <c r="D54" s="212">
        <f>D$44/(D$22+D$44)</f>
        <v>0.82547729395303482</v>
      </c>
      <c r="E54" s="212">
        <f>E$44/(E$22+E$44)</f>
        <v>0.86862155056756918</v>
      </c>
      <c r="F54" s="264">
        <f>F$44/(F$22+F$44)</f>
        <v>0.89388677939790528</v>
      </c>
    </row>
    <row r="55" spans="2:17">
      <c r="B55" s="272" t="s">
        <v>151</v>
      </c>
      <c r="C55" s="273">
        <f>C$36/(C$44)</f>
        <v>0.37383177570093462</v>
      </c>
      <c r="D55" s="273">
        <f t="shared" ref="D55:F55" si="5">D$36/(D$44)</f>
        <v>0.38947368421052636</v>
      </c>
      <c r="E55" s="273">
        <f t="shared" si="5"/>
        <v>0.42553191489361702</v>
      </c>
      <c r="F55" s="274">
        <f t="shared" si="5"/>
        <v>0.42391304347826092</v>
      </c>
    </row>
    <row r="56" spans="2:17">
      <c r="B56" s="171" t="s">
        <v>152</v>
      </c>
      <c r="C56" s="209">
        <f>C$40/(C$44)</f>
        <v>0.35514018691588783</v>
      </c>
      <c r="D56" s="209">
        <f t="shared" ref="D56:F56" si="6">D$40/(D$44)</f>
        <v>0.30526315789473685</v>
      </c>
      <c r="E56" s="209">
        <f t="shared" si="6"/>
        <v>0.34042553191489361</v>
      </c>
      <c r="F56" s="78">
        <f t="shared" si="6"/>
        <v>0.28260869565217395</v>
      </c>
    </row>
    <row r="57" spans="2:17">
      <c r="B57" s="171" t="s">
        <v>153</v>
      </c>
      <c r="C57" s="209">
        <f>C$37/(C$44)</f>
        <v>0.19626168224299068</v>
      </c>
      <c r="D57" s="209">
        <f t="shared" ref="D57:F57" si="7">D$37/(D$44)</f>
        <v>0.22105263157894739</v>
      </c>
      <c r="E57" s="209">
        <f t="shared" si="7"/>
        <v>0.15957446808510636</v>
      </c>
      <c r="F57" s="78">
        <f t="shared" si="7"/>
        <v>0.18478260869565219</v>
      </c>
    </row>
    <row r="58" spans="2:17" ht="13.5" thickBot="1">
      <c r="B58" s="210" t="s">
        <v>154</v>
      </c>
      <c r="C58" s="211">
        <f>SUM(C38,C39,C41,C43)/(C$44)</f>
        <v>7.9439252336448607E-2</v>
      </c>
      <c r="D58" s="211">
        <f t="shared" ref="D58:F58" si="8">SUM(D38,D39,D41,D43)/(D$44)</f>
        <v>8.9473684210526316E-2</v>
      </c>
      <c r="E58" s="211">
        <f t="shared" si="8"/>
        <v>7.4468085106382975E-2</v>
      </c>
      <c r="F58" s="250">
        <f t="shared" si="8"/>
        <v>9.8152173913043483E-2</v>
      </c>
    </row>
    <row r="59" spans="2:17">
      <c r="B59" s="21"/>
      <c r="C59" s="21"/>
      <c r="D59" s="21"/>
      <c r="E59" s="21"/>
      <c r="F59" s="21"/>
    </row>
    <row r="60" spans="2:17" ht="18.75">
      <c r="B60" s="243" t="s">
        <v>16</v>
      </c>
      <c r="C60" s="243"/>
      <c r="D60" s="243"/>
      <c r="E60" s="243"/>
      <c r="F60" s="243"/>
    </row>
    <row r="61" spans="2:17">
      <c r="B61" s="24"/>
      <c r="C61" s="11">
        <v>2019</v>
      </c>
      <c r="D61" s="11">
        <v>2020</v>
      </c>
      <c r="E61" s="11">
        <v>2021</v>
      </c>
      <c r="F61" s="10">
        <v>2022</v>
      </c>
    </row>
    <row r="62" spans="2:17" ht="15.75">
      <c r="B62" s="103" t="s">
        <v>155</v>
      </c>
      <c r="C62" s="68">
        <v>5.9</v>
      </c>
      <c r="D62" s="68">
        <v>6.9</v>
      </c>
      <c r="E62" s="68">
        <f>7082406.36660125/1000000</f>
        <v>7.0824063666012504</v>
      </c>
      <c r="F62" s="376">
        <v>15.6</v>
      </c>
    </row>
    <row r="63" spans="2:17" ht="15.75">
      <c r="B63" s="275" t="s">
        <v>156</v>
      </c>
      <c r="C63" s="276">
        <f>C22</f>
        <v>2.1821311707598756</v>
      </c>
      <c r="D63" s="346">
        <f>D22</f>
        <v>2.0084934129520682</v>
      </c>
      <c r="E63" s="346">
        <f>E22</f>
        <v>1.421743938839545</v>
      </c>
      <c r="F63" s="345">
        <v>1.0900000000000001</v>
      </c>
      <c r="O63" s="63"/>
      <c r="P63" s="63"/>
      <c r="Q63" s="63"/>
    </row>
    <row r="64" spans="2:17" ht="13.5" thickBot="1">
      <c r="B64" s="277" t="s">
        <v>157</v>
      </c>
      <c r="C64" s="278">
        <f>C62/C63</f>
        <v>2.7037788007700128</v>
      </c>
      <c r="D64" s="278">
        <f>D62/D63</f>
        <v>3.435410818628692</v>
      </c>
      <c r="E64" s="278">
        <f>E62/E63</f>
        <v>4.9814922174959637</v>
      </c>
      <c r="F64" s="440">
        <f>F62/F63</f>
        <v>14.311926605504587</v>
      </c>
    </row>
    <row r="65" spans="2:18">
      <c r="B65" s="501" t="s">
        <v>132</v>
      </c>
      <c r="C65" s="501"/>
      <c r="D65" s="501"/>
      <c r="E65" s="501"/>
      <c r="F65" s="501"/>
    </row>
    <row r="66" spans="2:18">
      <c r="B66" s="16"/>
      <c r="C66" s="15"/>
      <c r="D66" s="15"/>
      <c r="E66" s="15"/>
      <c r="F66" s="15"/>
    </row>
    <row r="67" spans="2:18" ht="18.75">
      <c r="B67" s="243" t="s">
        <v>18</v>
      </c>
      <c r="C67" s="243"/>
      <c r="D67" s="243"/>
      <c r="E67" s="243"/>
      <c r="F67" s="243"/>
    </row>
    <row r="68" spans="2:18">
      <c r="B68" s="24" t="s">
        <v>158</v>
      </c>
      <c r="C68" s="11">
        <v>2019</v>
      </c>
      <c r="D68" s="11">
        <v>2020</v>
      </c>
      <c r="E68" s="11">
        <v>2021</v>
      </c>
      <c r="F68" s="10">
        <v>2022</v>
      </c>
      <c r="R68" s="65"/>
    </row>
    <row r="69" spans="2:18">
      <c r="B69" s="9" t="s">
        <v>159</v>
      </c>
      <c r="C69" s="124">
        <v>746.13234757580915</v>
      </c>
      <c r="D69" s="124">
        <v>1294.8150193228539</v>
      </c>
      <c r="E69" s="124">
        <v>3146.7277326499998</v>
      </c>
      <c r="F69" s="348">
        <v>4339.2566825389995</v>
      </c>
    </row>
    <row r="70" spans="2:18">
      <c r="B70" s="9" t="s">
        <v>160</v>
      </c>
      <c r="C70" s="124">
        <v>5.4960948515945969</v>
      </c>
      <c r="D70" s="124">
        <v>5.8858173104080915</v>
      </c>
      <c r="E70" s="124">
        <v>7.5896766899999992</v>
      </c>
      <c r="F70" s="348">
        <v>12.76506942</v>
      </c>
    </row>
    <row r="71" spans="2:18">
      <c r="B71" s="9" t="s">
        <v>161</v>
      </c>
      <c r="C71" s="124">
        <v>4777.5115460301586</v>
      </c>
      <c r="D71" s="124">
        <v>4307.1642783611287</v>
      </c>
      <c r="E71" s="124">
        <v>2543.7927949794503</v>
      </c>
      <c r="F71" s="348">
        <v>1277.4515821341106</v>
      </c>
    </row>
    <row r="72" spans="2:18">
      <c r="B72" s="9" t="s">
        <v>162</v>
      </c>
      <c r="C72" s="124">
        <v>166.34587251587843</v>
      </c>
      <c r="D72" s="124">
        <v>216.49559401667199</v>
      </c>
      <c r="E72" s="124">
        <v>226.22155032065911</v>
      </c>
      <c r="F72" s="348">
        <v>227.54692348055249</v>
      </c>
    </row>
    <row r="73" spans="2:18">
      <c r="B73" s="9" t="s">
        <v>163</v>
      </c>
      <c r="C73" s="124">
        <v>74.280141311717315</v>
      </c>
      <c r="D73" s="124">
        <v>72.265750837587234</v>
      </c>
      <c r="E73" s="124">
        <v>72.233630259999984</v>
      </c>
      <c r="F73" s="348">
        <v>68.573321302999986</v>
      </c>
    </row>
    <row r="74" spans="2:18" ht="13.5" thickBot="1">
      <c r="B74" s="50" t="s">
        <v>164</v>
      </c>
      <c r="C74" s="70">
        <f>SUM(C69:C73)</f>
        <v>5769.7660022851578</v>
      </c>
      <c r="D74" s="70">
        <f>SUM(D69:D73)</f>
        <v>5896.6264598486496</v>
      </c>
      <c r="E74" s="70">
        <f>SUM(E69:E73)</f>
        <v>5996.5653849001083</v>
      </c>
      <c r="F74" s="246">
        <f>SUM(F69:F73)</f>
        <v>5925.5935788766628</v>
      </c>
    </row>
    <row r="76" spans="2:18" ht="18.75">
      <c r="B76" s="243" t="s">
        <v>19</v>
      </c>
      <c r="C76" s="243"/>
      <c r="D76" s="243"/>
      <c r="E76" s="243"/>
      <c r="F76" s="243"/>
    </row>
    <row r="77" spans="2:18">
      <c r="B77" s="24" t="s">
        <v>147</v>
      </c>
      <c r="C77" s="11">
        <v>2019</v>
      </c>
      <c r="D77" s="11">
        <v>2020</v>
      </c>
      <c r="E77" s="11">
        <v>2021</v>
      </c>
      <c r="F77" s="10">
        <v>2022</v>
      </c>
    </row>
    <row r="78" spans="2:18">
      <c r="B78" s="9" t="s">
        <v>165</v>
      </c>
      <c r="C78" s="80">
        <v>0.13507973394872783</v>
      </c>
      <c r="D78" s="80">
        <v>0.23395729746100746</v>
      </c>
      <c r="E78" s="80">
        <v>0.55000000000000004</v>
      </c>
      <c r="F78" s="78">
        <v>0.77</v>
      </c>
    </row>
    <row r="79" spans="2:18">
      <c r="B79" s="438" t="s">
        <v>166</v>
      </c>
      <c r="C79" s="209">
        <v>0.18889510595885856</v>
      </c>
      <c r="D79" s="209">
        <v>0.32547449401776674</v>
      </c>
      <c r="E79" s="209">
        <v>0.79</v>
      </c>
      <c r="F79" s="351">
        <v>0.96</v>
      </c>
      <c r="O79" s="64"/>
      <c r="P79" s="65"/>
    </row>
    <row r="80" spans="2:18">
      <c r="B80" s="438" t="s">
        <v>167</v>
      </c>
      <c r="C80" s="209">
        <f>SUM(C69:C70)/C74</f>
        <v>0.13027017770386456</v>
      </c>
      <c r="D80" s="209">
        <f t="shared" ref="D80:F80" si="9">SUM(D69:D70)/D74</f>
        <v>0.22058389580720492</v>
      </c>
      <c r="E80" s="209">
        <f t="shared" si="9"/>
        <v>0.52602068131915236</v>
      </c>
      <c r="F80" s="351">
        <f t="shared" si="9"/>
        <v>0.73444486092885719</v>
      </c>
    </row>
    <row r="81" spans="2:16">
      <c r="B81" s="216" t="s">
        <v>168</v>
      </c>
      <c r="C81" s="439">
        <f>C70/SUM(C69:C70)</f>
        <v>7.3122496985941806E-3</v>
      </c>
      <c r="D81" s="439">
        <f>D70/SUM(D69:D70)</f>
        <v>4.5251122661248986E-3</v>
      </c>
      <c r="E81" s="439">
        <f>E70/SUM(E69:E70)</f>
        <v>2.4061233240278254E-3</v>
      </c>
      <c r="F81" s="429">
        <f>F70/SUM(F69:F70)</f>
        <v>2.9331354822052505E-3</v>
      </c>
      <c r="O81" s="64"/>
      <c r="P81" s="65"/>
    </row>
    <row r="82" spans="2:16">
      <c r="B82" s="501" t="s">
        <v>132</v>
      </c>
      <c r="C82" s="501"/>
      <c r="D82" s="501"/>
      <c r="E82" s="501"/>
      <c r="F82" s="501"/>
      <c r="O82" s="64"/>
      <c r="P82" s="65"/>
    </row>
    <row r="83" spans="2:16">
      <c r="B83" s="214"/>
      <c r="C83" s="214"/>
      <c r="D83" s="214"/>
      <c r="E83" s="214"/>
      <c r="F83" s="214"/>
      <c r="O83" s="64"/>
      <c r="P83" s="65"/>
    </row>
    <row r="84" spans="2:16" ht="18.75">
      <c r="B84" s="243" t="s">
        <v>20</v>
      </c>
      <c r="C84" s="243"/>
      <c r="D84" s="243"/>
      <c r="E84" s="243"/>
      <c r="F84" s="243"/>
      <c r="O84" s="64"/>
      <c r="P84" s="66"/>
    </row>
    <row r="85" spans="2:16">
      <c r="B85" s="24" t="s">
        <v>158</v>
      </c>
      <c r="C85" s="11">
        <v>2019</v>
      </c>
      <c r="D85" s="11">
        <v>2020</v>
      </c>
      <c r="E85" s="11">
        <v>2021</v>
      </c>
      <c r="F85" s="10">
        <v>2022</v>
      </c>
      <c r="O85" s="64"/>
      <c r="P85" s="66"/>
    </row>
    <row r="86" spans="2:16">
      <c r="B86" s="9" t="s">
        <v>169</v>
      </c>
      <c r="C86" s="124">
        <v>3847.8004351647678</v>
      </c>
      <c r="D86" s="124">
        <v>4099.186772452309</v>
      </c>
      <c r="E86" s="124">
        <v>4337.2957590968317</v>
      </c>
      <c r="F86" s="348">
        <v>4314.7708998785174</v>
      </c>
      <c r="O86" s="64"/>
      <c r="P86" s="66"/>
    </row>
    <row r="87" spans="2:16">
      <c r="B87" s="9" t="s">
        <v>170</v>
      </c>
      <c r="C87" s="124">
        <v>1558.9244696059843</v>
      </c>
      <c r="D87" s="124">
        <v>1488.3224198347791</v>
      </c>
      <c r="E87" s="124">
        <v>1412.8007591682333</v>
      </c>
      <c r="F87" s="348">
        <v>1371.6093376330743</v>
      </c>
      <c r="H87" s="65"/>
      <c r="O87" s="64"/>
      <c r="P87" s="66"/>
    </row>
    <row r="88" spans="2:16">
      <c r="B88" s="9" t="s">
        <v>171</v>
      </c>
      <c r="C88" s="124">
        <v>316.84724147627054</v>
      </c>
      <c r="D88" s="124">
        <v>263.54049949288748</v>
      </c>
      <c r="E88" s="124">
        <v>213.18667364570393</v>
      </c>
      <c r="F88" s="348">
        <v>196.75046040778312</v>
      </c>
      <c r="O88" s="64"/>
      <c r="P88" s="66"/>
    </row>
    <row r="89" spans="2:16">
      <c r="B89" s="9" t="s">
        <v>172</v>
      </c>
      <c r="C89" s="124">
        <v>46.193856038137227</v>
      </c>
      <c r="D89" s="124">
        <v>45.576768068675158</v>
      </c>
      <c r="E89" s="124">
        <v>33.282192989340921</v>
      </c>
      <c r="F89" s="348">
        <v>42.462880957289023</v>
      </c>
    </row>
    <row r="90" spans="2:16" ht="13.5" thickBot="1">
      <c r="B90" s="50" t="s">
        <v>173</v>
      </c>
      <c r="C90" s="125">
        <f>SUM(C86:C89)</f>
        <v>5769.7660022851596</v>
      </c>
      <c r="D90" s="125">
        <f>SUM(D86:D89)</f>
        <v>5896.6264598486505</v>
      </c>
      <c r="E90" s="125">
        <f>SUM(E86:E89)</f>
        <v>5996.5653849001101</v>
      </c>
      <c r="F90" s="355">
        <f>SUM(F86:F89)</f>
        <v>5925.5935788766637</v>
      </c>
    </row>
    <row r="91" spans="2:16">
      <c r="B91" s="501"/>
      <c r="C91" s="501"/>
      <c r="D91" s="501"/>
      <c r="E91" s="501"/>
      <c r="F91" s="501"/>
    </row>
    <row r="92" spans="2:16" ht="18.75">
      <c r="B92" s="243" t="s">
        <v>174</v>
      </c>
      <c r="C92" s="243"/>
      <c r="D92" s="243"/>
      <c r="E92" s="243"/>
      <c r="F92" s="243"/>
    </row>
    <row r="93" spans="2:16">
      <c r="B93" s="24" t="s">
        <v>175</v>
      </c>
      <c r="C93" s="25">
        <v>2019</v>
      </c>
      <c r="D93" s="25">
        <v>2020</v>
      </c>
      <c r="E93" s="25">
        <v>2021</v>
      </c>
      <c r="F93" s="10">
        <v>2022</v>
      </c>
    </row>
    <row r="94" spans="2:16">
      <c r="B94" s="9" t="s">
        <v>176</v>
      </c>
      <c r="C94" s="217" t="s">
        <v>141</v>
      </c>
      <c r="D94" s="217" t="s">
        <v>141</v>
      </c>
      <c r="E94" s="129">
        <v>6.1462257056911712E-3</v>
      </c>
      <c r="F94" s="430">
        <v>6.3006622611750116E-3</v>
      </c>
    </row>
    <row r="95" spans="2:16">
      <c r="B95" s="9" t="s">
        <v>177</v>
      </c>
      <c r="C95" s="217" t="s">
        <v>141</v>
      </c>
      <c r="D95" s="217" t="s">
        <v>141</v>
      </c>
      <c r="E95" s="217" t="s">
        <v>141</v>
      </c>
      <c r="F95" s="431" t="s">
        <v>141</v>
      </c>
    </row>
    <row r="96" spans="2:16">
      <c r="B96" s="9" t="s">
        <v>178</v>
      </c>
      <c r="C96" s="217" t="s">
        <v>141</v>
      </c>
      <c r="D96" s="217" t="s">
        <v>141</v>
      </c>
      <c r="E96" s="217" t="s">
        <v>141</v>
      </c>
      <c r="F96" s="430">
        <v>1.9868467396033609E-2</v>
      </c>
    </row>
    <row r="97" spans="2:12">
      <c r="B97" s="9" t="s">
        <v>179</v>
      </c>
      <c r="C97" s="217" t="s">
        <v>141</v>
      </c>
      <c r="D97" s="217" t="s">
        <v>141</v>
      </c>
      <c r="E97" s="217" t="s">
        <v>141</v>
      </c>
      <c r="F97" s="430">
        <v>7.5918219633264297E-2</v>
      </c>
    </row>
    <row r="98" spans="2:12">
      <c r="B98" s="9" t="s">
        <v>180</v>
      </c>
      <c r="C98" s="217" t="s">
        <v>141</v>
      </c>
      <c r="D98" s="217" t="s">
        <v>141</v>
      </c>
      <c r="E98" s="129">
        <v>0.19941745831931185</v>
      </c>
      <c r="F98" s="430">
        <v>0.18896721635279976</v>
      </c>
    </row>
    <row r="99" spans="2:12">
      <c r="B99" s="9" t="s">
        <v>181</v>
      </c>
      <c r="C99" s="217" t="s">
        <v>141</v>
      </c>
      <c r="D99" s="217" t="s">
        <v>141</v>
      </c>
      <c r="E99" s="217" t="s">
        <v>141</v>
      </c>
      <c r="F99" s="431" t="s">
        <v>141</v>
      </c>
    </row>
    <row r="100" spans="2:12">
      <c r="B100" s="9" t="s">
        <v>182</v>
      </c>
      <c r="C100" s="218" t="s">
        <v>141</v>
      </c>
      <c r="D100" s="218" t="s">
        <v>141</v>
      </c>
      <c r="E100" s="130">
        <v>2.4142206024720333E-2</v>
      </c>
      <c r="F100" s="430">
        <v>2.6356461143510663E-2</v>
      </c>
    </row>
    <row r="101" spans="2:12">
      <c r="B101" s="9" t="s">
        <v>183</v>
      </c>
      <c r="C101" s="217" t="s">
        <v>141</v>
      </c>
      <c r="D101" s="217" t="s">
        <v>141</v>
      </c>
      <c r="E101" s="217" t="s">
        <v>141</v>
      </c>
      <c r="F101" s="431" t="s">
        <v>141</v>
      </c>
    </row>
    <row r="102" spans="2:12" ht="14.25">
      <c r="B102" s="9" t="s">
        <v>184</v>
      </c>
      <c r="C102" s="217" t="s">
        <v>141</v>
      </c>
      <c r="D102" s="217" t="s">
        <v>141</v>
      </c>
      <c r="E102" s="217" t="s">
        <v>141</v>
      </c>
      <c r="F102" s="431" t="s">
        <v>141</v>
      </c>
    </row>
    <row r="103" spans="2:12">
      <c r="B103" s="9" t="s">
        <v>185</v>
      </c>
      <c r="C103" s="218" t="s">
        <v>141</v>
      </c>
      <c r="D103" s="218" t="s">
        <v>141</v>
      </c>
      <c r="E103" s="130">
        <v>1.9003989120215621E-2</v>
      </c>
      <c r="F103" s="430">
        <v>1.8610408823766498E-2</v>
      </c>
    </row>
    <row r="104" spans="2:12">
      <c r="B104" s="9" t="s">
        <v>186</v>
      </c>
      <c r="C104" s="217" t="s">
        <v>141</v>
      </c>
      <c r="D104" s="217" t="s">
        <v>141</v>
      </c>
      <c r="E104" s="217" t="s">
        <v>141</v>
      </c>
      <c r="F104" s="430">
        <v>0.1092488305843335</v>
      </c>
    </row>
    <row r="105" spans="2:12">
      <c r="B105" s="9" t="s">
        <v>187</v>
      </c>
      <c r="C105" s="217" t="s">
        <v>141</v>
      </c>
      <c r="D105" s="217" t="s">
        <v>141</v>
      </c>
      <c r="E105" s="217" t="s">
        <v>141</v>
      </c>
      <c r="F105" s="431" t="s">
        <v>141</v>
      </c>
      <c r="L105" s="21"/>
    </row>
    <row r="106" spans="2:12">
      <c r="B106" s="9" t="s">
        <v>188</v>
      </c>
      <c r="C106" s="217" t="s">
        <v>141</v>
      </c>
      <c r="D106" s="217" t="s">
        <v>141</v>
      </c>
      <c r="E106" s="217" t="s">
        <v>141</v>
      </c>
      <c r="F106" s="431" t="s">
        <v>141</v>
      </c>
      <c r="L106" s="21"/>
    </row>
    <row r="107" spans="2:12">
      <c r="B107" s="9" t="s">
        <v>189</v>
      </c>
      <c r="C107" s="217" t="s">
        <v>141</v>
      </c>
      <c r="D107" s="217" t="s">
        <v>141</v>
      </c>
      <c r="E107" s="217" t="s">
        <v>141</v>
      </c>
      <c r="F107" s="431" t="s">
        <v>141</v>
      </c>
      <c r="L107" s="21"/>
    </row>
    <row r="108" spans="2:12">
      <c r="B108" s="9" t="s">
        <v>190</v>
      </c>
      <c r="C108" s="217" t="s">
        <v>141</v>
      </c>
      <c r="D108" s="217" t="s">
        <v>141</v>
      </c>
      <c r="E108" s="217" t="s">
        <v>141</v>
      </c>
      <c r="F108" s="430">
        <v>3.0963647949950344E-2</v>
      </c>
    </row>
    <row r="109" spans="2:12">
      <c r="B109" s="9" t="s">
        <v>191</v>
      </c>
      <c r="C109" s="217" t="s">
        <v>141</v>
      </c>
      <c r="D109" s="217" t="s">
        <v>141</v>
      </c>
      <c r="E109" s="217" t="s">
        <v>141</v>
      </c>
      <c r="F109" s="431" t="s">
        <v>141</v>
      </c>
    </row>
    <row r="110" spans="2:12" ht="12.75" customHeight="1">
      <c r="B110" s="9" t="s">
        <v>192</v>
      </c>
      <c r="C110" s="218" t="s">
        <v>141</v>
      </c>
      <c r="D110" s="218" t="s">
        <v>141</v>
      </c>
      <c r="E110" s="130">
        <v>0.12751477333641043</v>
      </c>
      <c r="F110" s="430">
        <v>0.12229062763383529</v>
      </c>
    </row>
    <row r="111" spans="2:12" ht="12.75" customHeight="1">
      <c r="B111" s="9" t="s">
        <v>193</v>
      </c>
      <c r="C111" s="217" t="s">
        <v>141</v>
      </c>
      <c r="D111" s="217" t="s">
        <v>141</v>
      </c>
      <c r="E111" s="217" t="s">
        <v>141</v>
      </c>
      <c r="F111" s="431" t="s">
        <v>141</v>
      </c>
    </row>
    <row r="112" spans="2:12" ht="12.75" customHeight="1">
      <c r="B112" s="9" t="s">
        <v>194</v>
      </c>
      <c r="C112" s="218" t="s">
        <v>141</v>
      </c>
      <c r="D112" s="218" t="s">
        <v>141</v>
      </c>
      <c r="E112" s="130">
        <v>9.2049674989374525E-2</v>
      </c>
      <c r="F112" s="430">
        <v>9.8368600109671633E-2</v>
      </c>
    </row>
    <row r="113" spans="2:6" ht="12.75" customHeight="1" thickBot="1">
      <c r="B113" s="8" t="s">
        <v>195</v>
      </c>
      <c r="C113" s="219" t="s">
        <v>141</v>
      </c>
      <c r="D113" s="219" t="s">
        <v>141</v>
      </c>
      <c r="E113" s="131">
        <v>0.11980844010311523</v>
      </c>
      <c r="F113" s="432">
        <v>0.11211572689214019</v>
      </c>
    </row>
    <row r="114" spans="2:6" ht="12.75" customHeight="1">
      <c r="C114" s="288"/>
      <c r="D114" s="289"/>
      <c r="E114" s="289"/>
      <c r="F114" s="419"/>
    </row>
    <row r="115" spans="2:6" ht="18.75">
      <c r="B115" s="243" t="s">
        <v>196</v>
      </c>
      <c r="C115" s="243"/>
      <c r="D115" s="243"/>
      <c r="E115" s="243"/>
      <c r="F115" s="243"/>
    </row>
    <row r="116" spans="2:6" ht="13.9" customHeight="1">
      <c r="B116" s="24" t="s">
        <v>197</v>
      </c>
      <c r="C116" s="11">
        <v>2019</v>
      </c>
      <c r="D116" s="11">
        <v>2020</v>
      </c>
      <c r="E116" s="11">
        <v>2021</v>
      </c>
      <c r="F116" s="10">
        <v>2022</v>
      </c>
    </row>
    <row r="117" spans="2:6" ht="13.9" customHeight="1">
      <c r="B117" s="203" t="s">
        <v>198</v>
      </c>
      <c r="C117" s="204"/>
      <c r="D117" s="204"/>
      <c r="E117" s="204"/>
      <c r="F117" s="205"/>
    </row>
    <row r="118" spans="2:6">
      <c r="B118" s="9" t="s">
        <v>199</v>
      </c>
      <c r="C118" s="69">
        <f>1309230/1000</f>
        <v>1309.23</v>
      </c>
      <c r="D118" s="69">
        <f>1253410.27272727/1000</f>
        <v>1253.41027272727</v>
      </c>
      <c r="E118" s="69">
        <f>1270820/1000</f>
        <v>1270.82</v>
      </c>
      <c r="F118" s="86">
        <v>748</v>
      </c>
    </row>
    <row r="119" spans="2:6">
      <c r="B119" s="9" t="s">
        <v>200</v>
      </c>
      <c r="C119" s="69">
        <f>6676375.15272727/1000</f>
        <v>6676.3751527272698</v>
      </c>
      <c r="D119" s="69">
        <f>6833570.94272727/1000</f>
        <v>6833.5709427272695</v>
      </c>
      <c r="E119" s="69">
        <f>4951616.553125/1000</f>
        <v>4951.6165531249999</v>
      </c>
      <c r="F119" s="86">
        <v>7619</v>
      </c>
    </row>
    <row r="120" spans="2:6">
      <c r="B120" s="56" t="s">
        <v>201</v>
      </c>
      <c r="C120" s="220">
        <v>39</v>
      </c>
      <c r="D120" s="220">
        <v>51.301000000000002</v>
      </c>
      <c r="E120" s="220">
        <f>84252/1000</f>
        <v>84.251999999999995</v>
      </c>
      <c r="F120" s="221">
        <v>116</v>
      </c>
    </row>
    <row r="121" spans="2:6">
      <c r="B121" s="206" t="s">
        <v>202</v>
      </c>
      <c r="C121" s="222">
        <f>SUM(C118:C120)</f>
        <v>8024.6051527272703</v>
      </c>
      <c r="D121" s="222">
        <f>SUM(D118:D120)</f>
        <v>8138.2822154545402</v>
      </c>
      <c r="E121" s="222">
        <f>SUM(E118:E120)</f>
        <v>6306.688553125</v>
      </c>
      <c r="F121" s="223">
        <v>8483</v>
      </c>
    </row>
    <row r="122" spans="2:6">
      <c r="B122" s="56" t="s">
        <v>203</v>
      </c>
      <c r="C122" s="251" t="s">
        <v>204</v>
      </c>
      <c r="D122" s="251" t="s">
        <v>204</v>
      </c>
      <c r="E122" s="383">
        <v>1608</v>
      </c>
      <c r="F122" s="433">
        <v>300</v>
      </c>
    </row>
    <row r="123" spans="2:6">
      <c r="B123" s="206" t="s">
        <v>205</v>
      </c>
      <c r="C123" s="252">
        <f>SUM(C121:C122)</f>
        <v>8024.6051527272703</v>
      </c>
      <c r="D123" s="252">
        <f t="shared" ref="D123:E123" si="10">SUM(D121:D122)</f>
        <v>8138.2822154545402</v>
      </c>
      <c r="E123" s="252">
        <f t="shared" si="10"/>
        <v>7914.688553125</v>
      </c>
      <c r="F123" s="382">
        <v>8783</v>
      </c>
    </row>
    <row r="124" spans="2:6">
      <c r="B124" s="53"/>
      <c r="C124" s="53"/>
      <c r="D124" s="53"/>
      <c r="E124" s="53"/>
      <c r="F124" s="53"/>
    </row>
    <row r="125" spans="2:6" ht="18.75">
      <c r="B125" s="243" t="s">
        <v>27</v>
      </c>
      <c r="C125" s="243"/>
      <c r="D125" s="243"/>
      <c r="E125" s="243"/>
      <c r="F125" s="243"/>
    </row>
    <row r="126" spans="2:6">
      <c r="B126" s="24" t="s">
        <v>147</v>
      </c>
      <c r="C126" s="11">
        <v>2019</v>
      </c>
      <c r="D126" s="11">
        <v>2020</v>
      </c>
      <c r="E126" s="11">
        <v>2021</v>
      </c>
      <c r="F126" s="10">
        <v>2022</v>
      </c>
    </row>
    <row r="127" spans="2:6">
      <c r="B127" s="9" t="s">
        <v>206</v>
      </c>
      <c r="C127" s="253">
        <f>C118/C121</f>
        <v>0.16315195266087834</v>
      </c>
      <c r="D127" s="253">
        <f>D118/D121</f>
        <v>0.1540141075898121</v>
      </c>
      <c r="E127" s="253">
        <f>E118/E121</f>
        <v>0.20150352903827817</v>
      </c>
      <c r="F127" s="436">
        <f>F118/F121</f>
        <v>8.8176352705410826E-2</v>
      </c>
    </row>
    <row r="128" spans="2:6">
      <c r="B128" s="9" t="s">
        <v>207</v>
      </c>
      <c r="C128" s="253">
        <f>C119/C121</f>
        <v>0.83198799512998012</v>
      </c>
      <c r="D128" s="253">
        <f>D119/D121</f>
        <v>0.83968222799528469</v>
      </c>
      <c r="E128" s="253">
        <f>E119/E121</f>
        <v>0.78513732070556197</v>
      </c>
      <c r="F128" s="436">
        <f>F119/F121</f>
        <v>0.89814923965578219</v>
      </c>
    </row>
    <row r="129" spans="2:6" ht="13.5" thickBot="1">
      <c r="B129" s="26" t="s">
        <v>208</v>
      </c>
      <c r="C129" s="225">
        <f>SUM(C127:C128)</f>
        <v>0.99513994779085846</v>
      </c>
      <c r="D129" s="225">
        <f t="shared" ref="D129:F129" si="11">SUM(D127:D128)</f>
        <v>0.99369633558509673</v>
      </c>
      <c r="E129" s="225">
        <f t="shared" si="11"/>
        <v>0.98664084974384014</v>
      </c>
      <c r="F129" s="437">
        <f t="shared" si="11"/>
        <v>0.98632559236119299</v>
      </c>
    </row>
    <row r="130" spans="2:6">
      <c r="B130" s="53"/>
      <c r="C130" s="53"/>
      <c r="D130" s="53"/>
      <c r="E130" s="53"/>
      <c r="F130" s="53"/>
    </row>
    <row r="131" spans="2:6" ht="18.75">
      <c r="B131" s="243" t="s">
        <v>29</v>
      </c>
      <c r="C131" s="243"/>
      <c r="D131" s="243"/>
      <c r="E131" s="243"/>
      <c r="F131" s="243"/>
    </row>
    <row r="132" spans="2:6">
      <c r="B132" s="24"/>
      <c r="C132" s="11">
        <v>2019</v>
      </c>
      <c r="D132" s="11">
        <v>2020</v>
      </c>
      <c r="E132" s="11">
        <v>2021</v>
      </c>
      <c r="F132" s="10">
        <v>2022</v>
      </c>
    </row>
    <row r="133" spans="2:6">
      <c r="B133" s="224" t="s">
        <v>209</v>
      </c>
      <c r="C133" s="384" t="s">
        <v>204</v>
      </c>
      <c r="D133" s="385">
        <v>1354</v>
      </c>
      <c r="E133" s="385">
        <v>2604</v>
      </c>
      <c r="F133" s="348">
        <v>4248</v>
      </c>
    </row>
    <row r="134" spans="2:6">
      <c r="B134" s="9" t="s">
        <v>210</v>
      </c>
      <c r="C134" s="384" t="s">
        <v>204</v>
      </c>
      <c r="D134" s="384" t="s">
        <v>204</v>
      </c>
      <c r="E134" s="384" t="s">
        <v>204</v>
      </c>
      <c r="F134" s="351">
        <v>0.59</v>
      </c>
    </row>
    <row r="135" spans="2:6">
      <c r="B135" s="9" t="s">
        <v>211</v>
      </c>
      <c r="C135" s="386" t="s">
        <v>204</v>
      </c>
      <c r="D135" s="386" t="s">
        <v>204</v>
      </c>
      <c r="E135" s="386" t="s">
        <v>204</v>
      </c>
      <c r="F135" s="352">
        <v>0.37</v>
      </c>
    </row>
    <row r="136" spans="2:6" ht="13.5" thickBot="1">
      <c r="B136" s="26" t="s">
        <v>212</v>
      </c>
      <c r="C136" s="387" t="s">
        <v>204</v>
      </c>
      <c r="D136" s="387" t="s">
        <v>204</v>
      </c>
      <c r="E136" s="387" t="s">
        <v>204</v>
      </c>
      <c r="F136" s="434">
        <v>0.04</v>
      </c>
    </row>
    <row r="137" spans="2:6">
      <c r="B137" s="21"/>
      <c r="C137" s="53"/>
      <c r="D137" s="53"/>
      <c r="E137" s="53"/>
      <c r="F137" s="53"/>
    </row>
    <row r="138" spans="2:6" ht="21">
      <c r="B138" s="243" t="s">
        <v>213</v>
      </c>
      <c r="C138" s="243"/>
      <c r="D138" s="243"/>
      <c r="E138" s="243"/>
      <c r="F138" s="243"/>
    </row>
    <row r="139" spans="2:6">
      <c r="B139" s="24"/>
      <c r="C139" s="11">
        <v>2019</v>
      </c>
      <c r="D139" s="11">
        <v>2020</v>
      </c>
      <c r="E139" s="11">
        <v>2021</v>
      </c>
      <c r="F139" s="10">
        <v>2022</v>
      </c>
    </row>
    <row r="140" spans="2:6">
      <c r="B140" s="224" t="s">
        <v>214</v>
      </c>
      <c r="C140" s="385">
        <v>936436.96796729928</v>
      </c>
      <c r="D140" s="385">
        <v>928255.32333690929</v>
      </c>
      <c r="E140" s="385">
        <v>663604.79599000001</v>
      </c>
      <c r="F140" s="348">
        <v>592896</v>
      </c>
    </row>
    <row r="141" spans="2:6" ht="38.25" customHeight="1">
      <c r="B141" s="500" t="s">
        <v>1201</v>
      </c>
      <c r="C141" s="500"/>
      <c r="D141" s="500"/>
      <c r="E141" s="500"/>
      <c r="F141" s="500"/>
    </row>
    <row r="142" spans="2:6">
      <c r="B142" s="56"/>
      <c r="C142" s="49"/>
      <c r="D142" s="49"/>
      <c r="E142" s="49"/>
      <c r="F142" s="49"/>
    </row>
    <row r="143" spans="2:6" ht="18.75">
      <c r="B143" s="243" t="s">
        <v>32</v>
      </c>
      <c r="C143" s="243"/>
      <c r="D143" s="243"/>
      <c r="E143" s="243"/>
      <c r="F143" s="243"/>
    </row>
    <row r="144" spans="2:6">
      <c r="B144" s="24"/>
      <c r="C144" s="11">
        <v>2019</v>
      </c>
      <c r="D144" s="11">
        <v>2020</v>
      </c>
      <c r="E144" s="11">
        <v>2021</v>
      </c>
      <c r="F144" s="10">
        <v>2022</v>
      </c>
    </row>
    <row r="145" spans="2:6">
      <c r="B145" s="202" t="s">
        <v>215</v>
      </c>
      <c r="C145" s="170">
        <v>43666</v>
      </c>
      <c r="D145" s="170">
        <v>44974</v>
      </c>
      <c r="E145" s="170">
        <v>43809</v>
      </c>
      <c r="F145" s="435">
        <v>45580</v>
      </c>
    </row>
    <row r="146" spans="2:6">
      <c r="B146" s="206" t="s">
        <v>216</v>
      </c>
      <c r="C146" s="414">
        <f>(C22*10^6)/C145</f>
        <v>49.973232509501116</v>
      </c>
      <c r="D146" s="414">
        <f>(D22*10^6)/D145</f>
        <v>44.658989926447909</v>
      </c>
      <c r="E146" s="414">
        <f>(E22*10^6)/E145</f>
        <v>32.453238805714463</v>
      </c>
      <c r="F146" s="255">
        <f>(F22*10^6)/F145</f>
        <v>23.960754434513031</v>
      </c>
    </row>
    <row r="147" spans="2:6">
      <c r="B147" s="215" t="s">
        <v>217</v>
      </c>
      <c r="C147" s="28">
        <f>(C31*10^6)/C145</f>
        <v>57.81511891496627</v>
      </c>
      <c r="D147" s="28">
        <f>(D31*10^6)/D145</f>
        <v>56.208660419663119</v>
      </c>
      <c r="E147" s="28">
        <f>(E31*10^6)/E145</f>
        <v>54.287415836324691</v>
      </c>
      <c r="F147" s="256">
        <f>(F31*10^6)/F145</f>
        <v>49.509299504855342</v>
      </c>
    </row>
    <row r="148" spans="2:6">
      <c r="B148" s="201" t="s">
        <v>218</v>
      </c>
      <c r="C148" s="226">
        <f>(C90*1000)/C145</f>
        <v>132.13406316780009</v>
      </c>
      <c r="D148" s="226">
        <f>(D90*1000)/D145</f>
        <v>131.11189709273469</v>
      </c>
      <c r="E148" s="226">
        <f>(E90*1000)/E145</f>
        <v>136.87975952201853</v>
      </c>
      <c r="F148" s="257">
        <f>(F90*1000)/F145</f>
        <v>130.00424701352927</v>
      </c>
    </row>
    <row r="149" spans="2:6" ht="13.5" thickBot="1">
      <c r="B149" s="70" t="s">
        <v>219</v>
      </c>
      <c r="C149" s="73">
        <f>C140/C145</f>
        <v>21.445448815263575</v>
      </c>
      <c r="D149" s="73">
        <f>D140/D145</f>
        <v>20.639821304240435</v>
      </c>
      <c r="E149" s="73">
        <f>E140/E145</f>
        <v>15.147681891620444</v>
      </c>
      <c r="F149" s="85">
        <f>F140/F145</f>
        <v>13.007810443176831</v>
      </c>
    </row>
  </sheetData>
  <sheetProtection algorithmName="SHA-512" hashValue="Vum4z8nnxOvE3Pq9vmJS937Ut2IF4X0vfhsHDkwCuar4eOcS+fGhhlZXD3vAnP9Ru9YK39ht+jcqWAEAl9OxQA==" saltValue="FdFnNtnozBJstvJUcayijA==" spinCount="100000" sheet="1" objects="1" scenarios="1"/>
  <mergeCells count="9">
    <mergeCell ref="B141:F141"/>
    <mergeCell ref="B91:F91"/>
    <mergeCell ref="B82:F82"/>
    <mergeCell ref="B7:F7"/>
    <mergeCell ref="B48:F48"/>
    <mergeCell ref="B47:F47"/>
    <mergeCell ref="B46:F46"/>
    <mergeCell ref="B65:F65"/>
    <mergeCell ref="B32:F32"/>
  </mergeCells>
  <phoneticPr fontId="34" type="noConversion"/>
  <pageMargins left="0.7" right="0.7" top="0.75" bottom="0.75" header="0.3" footer="0.3"/>
  <pageSetup paperSize="9" scale="43" orientation="portrait" horizontalDpi="1200" verticalDpi="1200" r:id="rId1"/>
  <headerFooter>
    <oddFooter>&amp;L&amp;1#&amp;"Calibri"&amp;7&amp;K000000C2 General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sheetPr>
  <dimension ref="A1"/>
  <sheetViews>
    <sheetView workbookViewId="0"/>
  </sheetViews>
  <sheetFormatPr defaultColWidth="9" defaultRowHeight="12.75"/>
  <sheetData/>
  <sheetProtection algorithmName="SHA-512" hashValue="trl5oSDC/tH+bgzo3FL/gF3yPY91FI4//KR9aMtHcNDKFkmyuwLuU8OeqqxoUUU1qUQFlamin5qtbJX+T/25GA==" saltValue="C4j+1S1zT0aasm3PVad77Q==" spinCount="100000" sheet="1" objects="1" scenarios="1"/>
  <pageMargins left="0.7" right="0.7" top="0.75" bottom="0.75" header="0.3" footer="0.3"/>
  <pageSetup paperSize="9" orientation="portrait" r:id="rId1"/>
  <headerFooter>
    <oddFooter>&amp;L&amp;1#&amp;"Calibri"&amp;7&amp;K000000C2 General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1:F36"/>
  <sheetViews>
    <sheetView workbookViewId="0"/>
  </sheetViews>
  <sheetFormatPr defaultColWidth="9.42578125" defaultRowHeight="12.75"/>
  <cols>
    <col min="1" max="1" width="4.42578125" customWidth="1"/>
    <col min="2" max="2" width="77.5703125" customWidth="1"/>
    <col min="3" max="6" width="12.42578125" customWidth="1"/>
    <col min="7" max="7" width="4.42578125" customWidth="1"/>
  </cols>
  <sheetData>
    <row r="1" spans="2:6" ht="13.15" customHeight="1"/>
    <row r="2" spans="2:6">
      <c r="C2" s="3"/>
      <c r="F2" s="3" t="s">
        <v>0</v>
      </c>
    </row>
    <row r="3" spans="2:6">
      <c r="C3" s="2"/>
    </row>
    <row r="5" spans="2:6" ht="20.25">
      <c r="B5" s="1" t="s">
        <v>220</v>
      </c>
    </row>
    <row r="7" spans="2:6" ht="38.25" customHeight="1">
      <c r="B7" s="502" t="s">
        <v>221</v>
      </c>
      <c r="C7" s="502"/>
      <c r="D7" s="502"/>
      <c r="E7" s="502"/>
      <c r="F7" s="502"/>
    </row>
    <row r="8" spans="2:6" ht="18.75">
      <c r="B8" s="243" t="s">
        <v>222</v>
      </c>
      <c r="C8" s="127"/>
      <c r="D8" s="127"/>
      <c r="E8" s="127"/>
      <c r="F8" s="127"/>
    </row>
    <row r="9" spans="2:6">
      <c r="B9" s="24"/>
      <c r="C9" s="11">
        <v>2019</v>
      </c>
      <c r="D9" s="11">
        <v>2020</v>
      </c>
      <c r="E9" s="11">
        <v>2021</v>
      </c>
      <c r="F9" s="10">
        <v>2022</v>
      </c>
    </row>
    <row r="10" spans="2:6" ht="12.75" customHeight="1">
      <c r="B10" s="76" t="s">
        <v>223</v>
      </c>
      <c r="C10" s="451">
        <v>0.95</v>
      </c>
      <c r="D10" s="451">
        <v>0.97</v>
      </c>
      <c r="E10" s="451">
        <v>0.98</v>
      </c>
      <c r="F10" s="452">
        <v>0.98199999999999998</v>
      </c>
    </row>
    <row r="11" spans="2:6" ht="15" customHeight="1">
      <c r="B11" s="76" t="s">
        <v>224</v>
      </c>
      <c r="C11" s="451">
        <v>0.42</v>
      </c>
      <c r="D11" s="451">
        <v>0.53</v>
      </c>
      <c r="E11" s="451">
        <v>0.62</v>
      </c>
      <c r="F11" s="452">
        <v>0.64800000000000002</v>
      </c>
    </row>
    <row r="12" spans="2:6" ht="15" customHeight="1">
      <c r="B12" s="76" t="s">
        <v>225</v>
      </c>
      <c r="C12" s="209" t="s">
        <v>141</v>
      </c>
      <c r="D12" s="209" t="s">
        <v>141</v>
      </c>
      <c r="E12" s="209" t="s">
        <v>141</v>
      </c>
      <c r="F12" s="452">
        <v>0.81599999999999995</v>
      </c>
    </row>
    <row r="13" spans="2:6" ht="12.75" customHeight="1">
      <c r="B13" s="76" t="s">
        <v>226</v>
      </c>
      <c r="C13" s="119">
        <v>54.9</v>
      </c>
      <c r="D13" s="119">
        <v>54.9</v>
      </c>
      <c r="E13" s="119">
        <v>61.3</v>
      </c>
      <c r="F13" s="72">
        <v>67</v>
      </c>
    </row>
    <row r="14" spans="2:6" ht="12.75" customHeight="1">
      <c r="B14" s="76" t="s">
        <v>227</v>
      </c>
      <c r="C14" s="119">
        <v>9.5</v>
      </c>
      <c r="D14" s="119">
        <v>9.6</v>
      </c>
      <c r="E14" s="119">
        <v>15.9</v>
      </c>
      <c r="F14" s="72">
        <v>21.6</v>
      </c>
    </row>
    <row r="15" spans="2:6" ht="15.75" customHeight="1">
      <c r="B15" s="76" t="s">
        <v>228</v>
      </c>
      <c r="C15" s="119">
        <v>37.1</v>
      </c>
      <c r="D15" s="119">
        <v>41.5</v>
      </c>
      <c r="E15" s="119">
        <v>48.3</v>
      </c>
      <c r="F15" s="254">
        <v>52.4</v>
      </c>
    </row>
    <row r="16" spans="2:6" ht="16.149999999999999" customHeight="1" thickBot="1">
      <c r="B16" s="77" t="s">
        <v>229</v>
      </c>
      <c r="C16" s="75">
        <v>395</v>
      </c>
      <c r="D16" s="75">
        <v>431.5</v>
      </c>
      <c r="E16" s="75">
        <v>918.5</v>
      </c>
      <c r="F16" s="271">
        <v>600</v>
      </c>
    </row>
    <row r="17" spans="2:6">
      <c r="B17" s="501" t="s">
        <v>132</v>
      </c>
      <c r="C17" s="501"/>
      <c r="D17" s="501"/>
      <c r="E17" s="501"/>
      <c r="F17" s="501"/>
    </row>
    <row r="18" spans="2:6">
      <c r="B18" s="21" t="s">
        <v>144</v>
      </c>
      <c r="C18" s="18"/>
      <c r="D18" s="18"/>
      <c r="E18" s="18"/>
      <c r="F18" s="18"/>
    </row>
    <row r="19" spans="2:6">
      <c r="B19" s="21" t="s">
        <v>230</v>
      </c>
      <c r="C19" s="18"/>
      <c r="D19" s="18"/>
      <c r="E19" s="18"/>
      <c r="F19" s="18"/>
    </row>
    <row r="20" spans="2:6">
      <c r="B20" s="21" t="s">
        <v>231</v>
      </c>
      <c r="C20" s="18"/>
      <c r="D20" s="18"/>
      <c r="E20" s="18"/>
      <c r="F20" s="18"/>
    </row>
    <row r="21" spans="2:6">
      <c r="B21" s="21" t="s">
        <v>232</v>
      </c>
      <c r="C21" s="18"/>
      <c r="D21" s="18"/>
      <c r="E21" s="18"/>
      <c r="F21" s="18"/>
    </row>
    <row r="22" spans="2:6">
      <c r="B22" s="18"/>
      <c r="C22" s="18"/>
      <c r="D22" s="18"/>
      <c r="E22" s="18"/>
      <c r="F22" s="18"/>
    </row>
    <row r="23" spans="2:6">
      <c r="B23" s="18"/>
      <c r="C23" s="18"/>
      <c r="D23" s="18"/>
      <c r="E23" s="18"/>
      <c r="F23" s="18"/>
    </row>
    <row r="24" spans="2:6">
      <c r="B24" s="18"/>
      <c r="C24" s="18"/>
      <c r="D24" s="18"/>
      <c r="E24" s="18"/>
      <c r="F24" s="18"/>
    </row>
    <row r="25" spans="2:6">
      <c r="B25" s="18"/>
      <c r="C25" s="18"/>
      <c r="D25" s="18"/>
      <c r="E25" s="18"/>
      <c r="F25" s="18"/>
    </row>
    <row r="26" spans="2:6">
      <c r="B26" s="18"/>
      <c r="C26" s="18"/>
      <c r="D26" s="18"/>
      <c r="E26" s="18"/>
      <c r="F26" s="18"/>
    </row>
    <row r="27" spans="2:6">
      <c r="B27" s="18"/>
      <c r="C27" s="18"/>
      <c r="D27" s="18"/>
      <c r="E27" s="18"/>
      <c r="F27" s="18"/>
    </row>
    <row r="28" spans="2:6">
      <c r="B28" s="12"/>
      <c r="C28" s="14"/>
      <c r="D28" s="14"/>
      <c r="E28" s="14"/>
      <c r="F28" s="13"/>
    </row>
    <row r="29" spans="2:6">
      <c r="B29" s="12"/>
      <c r="C29" s="14"/>
      <c r="D29" s="14"/>
      <c r="E29" s="14"/>
      <c r="F29" s="13"/>
    </row>
    <row r="30" spans="2:6">
      <c r="B30" s="12"/>
      <c r="C30" s="14"/>
      <c r="D30" s="14"/>
      <c r="E30" s="14"/>
      <c r="F30" s="13"/>
    </row>
    <row r="31" spans="2:6">
      <c r="B31" s="12"/>
      <c r="C31" s="14"/>
      <c r="D31" s="14"/>
      <c r="E31" s="14"/>
      <c r="F31" s="13"/>
    </row>
    <row r="32" spans="2:6">
      <c r="B32" s="12"/>
      <c r="C32" s="14"/>
      <c r="D32" s="14"/>
      <c r="E32" s="14"/>
      <c r="F32" s="13"/>
    </row>
    <row r="33" spans="2:6">
      <c r="B33" s="12"/>
      <c r="C33" s="14"/>
      <c r="D33" s="14"/>
      <c r="E33" s="14"/>
      <c r="F33" s="13"/>
    </row>
    <row r="34" spans="2:6">
      <c r="B34" s="12"/>
      <c r="C34" s="14"/>
      <c r="D34" s="14"/>
      <c r="E34" s="14"/>
      <c r="F34" s="13"/>
    </row>
    <row r="35" spans="2:6">
      <c r="B35" s="12"/>
      <c r="C35" s="14"/>
      <c r="D35" s="14"/>
      <c r="E35" s="14"/>
      <c r="F35" s="13"/>
    </row>
    <row r="36" spans="2:6">
      <c r="B36" s="12"/>
      <c r="C36" s="14"/>
      <c r="D36" s="14"/>
      <c r="E36" s="14"/>
      <c r="F36" s="13"/>
    </row>
  </sheetData>
  <sheetProtection algorithmName="SHA-512" hashValue="YAK+CDxw/7I30W/XQKVmPQefLdDjqc5/QtFxtvH7OwdDxHPN/555re6YaJhxE+NMHhccBUY2vZiXgb0/OgO1CA==" saltValue="sVdWBIOWJEY5a3Dcnjtf0A==" spinCount="100000" sheet="1" objects="1" scenarios="1"/>
  <mergeCells count="2">
    <mergeCell ref="B7:F7"/>
    <mergeCell ref="B17:F17"/>
  </mergeCells>
  <pageMargins left="0.7" right="0.7" top="0.75" bottom="0.75" header="0.3" footer="0.3"/>
  <pageSetup paperSize="9" orientation="landscape" horizontalDpi="1200" verticalDpi="1200" r:id="rId1"/>
  <headerFooter>
    <oddFooter>&amp;L&amp;1#&amp;"Calibri"&amp;7&amp;K000000C2 General</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1:F17"/>
  <sheetViews>
    <sheetView workbookViewId="0"/>
  </sheetViews>
  <sheetFormatPr defaultColWidth="9.42578125" defaultRowHeight="12.75"/>
  <cols>
    <col min="1" max="1" width="4.42578125" customWidth="1"/>
    <col min="2" max="2" width="77.42578125" customWidth="1"/>
    <col min="3" max="6" width="12.42578125" customWidth="1"/>
    <col min="7" max="7" width="4.42578125" customWidth="1"/>
  </cols>
  <sheetData>
    <row r="1" spans="2:6" ht="13.15" customHeight="1"/>
    <row r="2" spans="2:6">
      <c r="F2" s="3" t="s">
        <v>0</v>
      </c>
    </row>
    <row r="3" spans="2:6">
      <c r="F3" s="2"/>
    </row>
    <row r="5" spans="2:6" ht="20.25">
      <c r="B5" s="1" t="s">
        <v>233</v>
      </c>
    </row>
    <row r="6" spans="2:6">
      <c r="B6" s="4"/>
      <c r="F6" s="5"/>
    </row>
    <row r="7" spans="2:6" ht="72.75" customHeight="1">
      <c r="B7" s="504" t="s">
        <v>234</v>
      </c>
      <c r="C7" s="504"/>
      <c r="D7" s="504"/>
      <c r="E7" s="504"/>
      <c r="F7" s="504"/>
    </row>
    <row r="8" spans="2:6" ht="18.75">
      <c r="B8" s="243" t="s">
        <v>222</v>
      </c>
    </row>
    <row r="9" spans="2:6">
      <c r="B9" s="24"/>
      <c r="C9" s="11">
        <v>2019</v>
      </c>
      <c r="D9" s="11">
        <v>2020</v>
      </c>
      <c r="E9" s="11">
        <v>2021</v>
      </c>
      <c r="F9" s="10">
        <v>2022</v>
      </c>
    </row>
    <row r="10" spans="2:6">
      <c r="B10" s="9" t="s">
        <v>235</v>
      </c>
      <c r="C10" s="28">
        <v>21.9</v>
      </c>
      <c r="D10" s="28">
        <v>31.9</v>
      </c>
      <c r="E10" s="28">
        <v>43.7</v>
      </c>
      <c r="F10" s="453">
        <v>48.5</v>
      </c>
    </row>
    <row r="11" spans="2:6">
      <c r="B11" s="9" t="s">
        <v>236</v>
      </c>
      <c r="C11" s="28">
        <v>1</v>
      </c>
      <c r="D11" s="28">
        <v>8</v>
      </c>
      <c r="E11" s="28">
        <v>12</v>
      </c>
      <c r="F11" s="453">
        <v>14</v>
      </c>
    </row>
    <row r="12" spans="2:6">
      <c r="B12" s="9" t="s">
        <v>237</v>
      </c>
      <c r="C12" s="28">
        <v>1</v>
      </c>
      <c r="D12" s="28">
        <v>75</v>
      </c>
      <c r="E12" s="28">
        <v>244</v>
      </c>
      <c r="F12" s="453">
        <v>329</v>
      </c>
    </row>
    <row r="13" spans="2:6">
      <c r="B13" s="9" t="s">
        <v>238</v>
      </c>
      <c r="C13" s="120">
        <v>84.9</v>
      </c>
      <c r="D13" s="120">
        <v>102.9</v>
      </c>
      <c r="E13" s="120">
        <v>123.3</v>
      </c>
      <c r="F13" s="72">
        <v>150.1</v>
      </c>
    </row>
    <row r="14" spans="2:6">
      <c r="B14" s="56" t="s">
        <v>239</v>
      </c>
      <c r="C14" s="258" t="s">
        <v>141</v>
      </c>
      <c r="D14" s="259" t="s">
        <v>141</v>
      </c>
      <c r="E14" s="259">
        <v>1</v>
      </c>
      <c r="F14" s="254">
        <v>3.6</v>
      </c>
    </row>
    <row r="15" spans="2:6" ht="13.5" thickBot="1">
      <c r="B15" s="267" t="s">
        <v>240</v>
      </c>
      <c r="C15" s="268" t="s">
        <v>141</v>
      </c>
      <c r="D15" s="269" t="s">
        <v>141</v>
      </c>
      <c r="E15" s="269">
        <v>2.1</v>
      </c>
      <c r="F15" s="270">
        <v>2.9</v>
      </c>
    </row>
    <row r="16" spans="2:6">
      <c r="B16" s="501" t="s">
        <v>132</v>
      </c>
      <c r="C16" s="501"/>
      <c r="D16" s="501"/>
      <c r="E16" s="501"/>
      <c r="F16" s="501"/>
    </row>
    <row r="17" spans="2:6">
      <c r="B17" s="132"/>
      <c r="C17" s="132"/>
      <c r="D17" s="132"/>
      <c r="E17" s="132"/>
      <c r="F17" s="132"/>
    </row>
  </sheetData>
  <sheetProtection algorithmName="SHA-512" hashValue="xpbWrRJ/75NEojHhmLuISXPYwMEEjyKl0wGJfRPhQwAVUSRxKdPy3SRTeCWohsjqbc90sUrlPW3MwohK3L6flQ==" saltValue="GfqYuxSapZxIs9fMa6IljA==" spinCount="100000" sheet="1" objects="1" scenarios="1"/>
  <mergeCells count="2">
    <mergeCell ref="B7:F7"/>
    <mergeCell ref="B16:F16"/>
  </mergeCells>
  <pageMargins left="0.7" right="0.7" top="0.75" bottom="0.75" header="0.3" footer="0.3"/>
  <pageSetup paperSize="9" orientation="landscape" horizontalDpi="1200" verticalDpi="1200" r:id="rId1"/>
  <headerFooter>
    <oddFooter>&amp;L&amp;1#&amp;"Calibri"&amp;7&amp;K000000C2 General</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B1:O100"/>
  <sheetViews>
    <sheetView zoomScaleNormal="100" workbookViewId="0"/>
  </sheetViews>
  <sheetFormatPr defaultColWidth="9.42578125" defaultRowHeight="12.75"/>
  <cols>
    <col min="1" max="1" width="4.42578125" customWidth="1"/>
    <col min="2" max="2" width="59.42578125" customWidth="1"/>
    <col min="3" max="4" width="12.42578125" customWidth="1"/>
    <col min="5" max="6" width="12.7109375" customWidth="1"/>
    <col min="7" max="7" width="12.42578125" customWidth="1"/>
    <col min="8" max="8" width="11.42578125" bestFit="1" customWidth="1"/>
    <col min="9" max="9" width="4.42578125" customWidth="1"/>
    <col min="19" max="19" width="18.42578125" customWidth="1"/>
  </cols>
  <sheetData>
    <row r="1" spans="2:11" ht="13.15" customHeight="1"/>
    <row r="2" spans="2:11">
      <c r="F2" s="3" t="s">
        <v>0</v>
      </c>
    </row>
    <row r="3" spans="2:11">
      <c r="F3" s="2"/>
    </row>
    <row r="5" spans="2:11" ht="20.25" customHeight="1">
      <c r="B5" s="31" t="s">
        <v>241</v>
      </c>
    </row>
    <row r="6" spans="2:11">
      <c r="B6" s="18"/>
      <c r="C6" s="18"/>
      <c r="D6" s="18"/>
      <c r="E6" s="18"/>
      <c r="F6" s="18"/>
      <c r="G6" s="18"/>
      <c r="H6" s="18"/>
    </row>
    <row r="7" spans="2:11" ht="32.65" customHeight="1">
      <c r="B7" s="508" t="s">
        <v>242</v>
      </c>
      <c r="C7" s="508"/>
      <c r="D7" s="508"/>
      <c r="E7" s="508"/>
      <c r="F7" s="508"/>
      <c r="G7" s="134"/>
      <c r="H7" s="134"/>
      <c r="J7" s="37"/>
      <c r="K7" s="37"/>
    </row>
    <row r="8" spans="2:11">
      <c r="B8" s="37"/>
      <c r="C8" s="37"/>
      <c r="D8" s="37"/>
      <c r="E8" s="37"/>
      <c r="F8" s="37"/>
      <c r="G8" s="37"/>
      <c r="H8" s="37"/>
    </row>
    <row r="9" spans="2:11" ht="21">
      <c r="B9" s="243" t="s">
        <v>243</v>
      </c>
      <c r="C9" s="37"/>
      <c r="D9" s="37"/>
      <c r="E9" s="37"/>
      <c r="F9" s="37"/>
      <c r="G9" s="37"/>
      <c r="H9" s="37"/>
    </row>
    <row r="10" spans="2:11">
      <c r="B10" s="24"/>
      <c r="C10" s="11">
        <v>2019</v>
      </c>
      <c r="D10" s="11">
        <v>2020</v>
      </c>
      <c r="E10" s="11">
        <v>2021</v>
      </c>
      <c r="F10" s="10">
        <v>2022</v>
      </c>
      <c r="G10" s="106"/>
      <c r="H10" s="106"/>
    </row>
    <row r="11" spans="2:11">
      <c r="B11" s="9" t="s">
        <v>244</v>
      </c>
      <c r="C11" s="79">
        <v>131</v>
      </c>
      <c r="D11" s="28">
        <v>126</v>
      </c>
      <c r="E11" s="28">
        <v>137</v>
      </c>
      <c r="F11" s="348">
        <v>134</v>
      </c>
      <c r="G11" s="181"/>
      <c r="H11" s="181"/>
    </row>
    <row r="12" spans="2:11" ht="14.25">
      <c r="B12" s="9" t="s">
        <v>245</v>
      </c>
      <c r="C12" s="79">
        <v>92005</v>
      </c>
      <c r="D12" s="79">
        <v>92866</v>
      </c>
      <c r="E12" s="79">
        <v>94274</v>
      </c>
      <c r="F12" s="348">
        <v>95008</v>
      </c>
      <c r="G12" s="181"/>
      <c r="H12" s="181"/>
    </row>
    <row r="13" spans="2:11" ht="14.25">
      <c r="B13" s="56" t="s">
        <v>246</v>
      </c>
      <c r="C13" s="170">
        <v>10423</v>
      </c>
      <c r="D13" s="170">
        <v>11269</v>
      </c>
      <c r="E13" s="170">
        <v>10481</v>
      </c>
      <c r="F13" s="349">
        <v>8784</v>
      </c>
      <c r="G13" s="181"/>
      <c r="H13" s="181"/>
    </row>
    <row r="14" spans="2:11" ht="15.4" customHeight="1" thickBot="1">
      <c r="B14" s="247" t="s">
        <v>247</v>
      </c>
      <c r="C14" s="70">
        <v>102428</v>
      </c>
      <c r="D14" s="70">
        <v>104135</v>
      </c>
      <c r="E14" s="70">
        <v>104755</v>
      </c>
      <c r="F14" s="350">
        <v>103792</v>
      </c>
      <c r="G14" s="181"/>
      <c r="H14" s="181"/>
    </row>
    <row r="15" spans="2:11" ht="19.899999999999999" customHeight="1">
      <c r="B15" s="506" t="s">
        <v>248</v>
      </c>
      <c r="C15" s="506"/>
      <c r="D15" s="506"/>
      <c r="E15" s="506"/>
      <c r="F15" s="506"/>
      <c r="G15" s="182"/>
      <c r="H15" s="182"/>
    </row>
    <row r="16" spans="2:11">
      <c r="B16" s="511" t="s">
        <v>249</v>
      </c>
      <c r="C16" s="511"/>
      <c r="D16" s="511"/>
      <c r="E16" s="511"/>
      <c r="F16" s="511"/>
      <c r="G16" s="185"/>
      <c r="H16" s="185"/>
    </row>
    <row r="17" spans="2:8">
      <c r="B17" s="511" t="s">
        <v>250</v>
      </c>
      <c r="C17" s="511"/>
      <c r="D17" s="511"/>
      <c r="E17" s="511"/>
      <c r="F17" s="511"/>
      <c r="G17" s="185"/>
      <c r="H17" s="185"/>
    </row>
    <row r="19" spans="2:8" ht="21">
      <c r="B19" s="243" t="s">
        <v>251</v>
      </c>
    </row>
    <row r="20" spans="2:8">
      <c r="B20" s="24"/>
      <c r="C20" s="11">
        <v>2019</v>
      </c>
      <c r="D20" s="11">
        <v>2020</v>
      </c>
      <c r="E20" s="11">
        <v>2021</v>
      </c>
      <c r="F20" s="10">
        <v>2022</v>
      </c>
      <c r="G20" s="106"/>
      <c r="H20" s="106"/>
    </row>
    <row r="21" spans="2:8" ht="18">
      <c r="B21" s="245" t="s">
        <v>252</v>
      </c>
      <c r="C21" s="172">
        <f>C12</f>
        <v>92005</v>
      </c>
      <c r="D21" s="172">
        <f t="shared" ref="D21:F21" si="0">D12</f>
        <v>92866</v>
      </c>
      <c r="E21" s="172">
        <f t="shared" si="0"/>
        <v>94274</v>
      </c>
      <c r="F21" s="348">
        <f t="shared" si="0"/>
        <v>95008</v>
      </c>
      <c r="G21" s="181"/>
      <c r="H21" s="181"/>
    </row>
    <row r="22" spans="2:8">
      <c r="B22" s="171" t="s">
        <v>253</v>
      </c>
      <c r="C22" s="67">
        <v>0.88</v>
      </c>
      <c r="D22" s="67">
        <v>0.87</v>
      </c>
      <c r="E22" s="67">
        <v>0.87</v>
      </c>
      <c r="F22" s="351">
        <v>0.87</v>
      </c>
      <c r="G22" s="175"/>
      <c r="H22" s="175"/>
    </row>
    <row r="23" spans="2:8">
      <c r="B23" s="171" t="s">
        <v>254</v>
      </c>
      <c r="C23" s="67">
        <v>0.12</v>
      </c>
      <c r="D23" s="67">
        <v>0.13</v>
      </c>
      <c r="E23" s="67">
        <v>0.13</v>
      </c>
      <c r="F23" s="351">
        <v>0.13</v>
      </c>
      <c r="G23" s="175"/>
      <c r="H23" s="175"/>
    </row>
    <row r="24" spans="2:8">
      <c r="B24" s="171" t="s">
        <v>255</v>
      </c>
      <c r="C24" s="67">
        <v>0.94</v>
      </c>
      <c r="D24" s="67">
        <v>0.92</v>
      </c>
      <c r="E24" s="67">
        <v>0.93</v>
      </c>
      <c r="F24" s="351">
        <v>0.93</v>
      </c>
      <c r="G24" s="175"/>
      <c r="H24" s="175"/>
    </row>
    <row r="25" spans="2:8" ht="13.5" thickBot="1">
      <c r="B25" s="174" t="s">
        <v>256</v>
      </c>
      <c r="C25" s="178">
        <v>0.06</v>
      </c>
      <c r="D25" s="178">
        <v>0.08</v>
      </c>
      <c r="E25" s="178">
        <v>7.0000000000000007E-2</v>
      </c>
      <c r="F25" s="352">
        <v>7.0000000000000007E-2</v>
      </c>
      <c r="G25" s="175"/>
      <c r="H25" s="175"/>
    </row>
    <row r="26" spans="2:8" ht="18.75" customHeight="1">
      <c r="B26" s="506" t="s">
        <v>248</v>
      </c>
      <c r="C26" s="506"/>
      <c r="D26" s="506"/>
      <c r="E26" s="506"/>
      <c r="F26" s="506"/>
      <c r="G26" s="182"/>
      <c r="H26" s="182"/>
    </row>
    <row r="27" spans="2:8">
      <c r="B27" s="511" t="s">
        <v>249</v>
      </c>
      <c r="C27" s="511"/>
      <c r="D27" s="511"/>
      <c r="E27" s="511"/>
      <c r="F27" s="511"/>
      <c r="G27" s="185"/>
      <c r="H27" s="185"/>
    </row>
    <row r="28" spans="2:8">
      <c r="B28" s="16"/>
      <c r="C28" s="15"/>
      <c r="D28" s="15"/>
      <c r="E28" s="15"/>
      <c r="F28" s="15"/>
      <c r="G28" s="15"/>
      <c r="H28" s="15"/>
    </row>
    <row r="29" spans="2:8" ht="18.75">
      <c r="B29" s="243" t="s">
        <v>55</v>
      </c>
      <c r="C29" s="15"/>
      <c r="D29" s="15"/>
      <c r="E29" s="15"/>
      <c r="F29" s="15"/>
      <c r="G29" s="15"/>
      <c r="H29" s="15"/>
    </row>
    <row r="30" spans="2:8">
      <c r="B30" s="24"/>
      <c r="C30" s="11">
        <v>2019</v>
      </c>
      <c r="D30" s="11">
        <v>2020</v>
      </c>
      <c r="E30" s="11">
        <v>2021</v>
      </c>
      <c r="F30" s="10">
        <v>2022</v>
      </c>
      <c r="G30" s="106"/>
      <c r="H30" s="106"/>
    </row>
    <row r="31" spans="2:8">
      <c r="B31" s="245" t="s">
        <v>257</v>
      </c>
      <c r="C31" s="173">
        <v>0.13</v>
      </c>
      <c r="D31" s="173">
        <v>0.12</v>
      </c>
      <c r="E31" s="173">
        <v>0.08</v>
      </c>
      <c r="F31" s="78">
        <v>0.14000000000000001</v>
      </c>
      <c r="G31" s="107"/>
      <c r="H31" s="107"/>
    </row>
    <row r="32" spans="2:8">
      <c r="B32" s="176" t="s">
        <v>258</v>
      </c>
      <c r="C32" s="67">
        <v>0.08</v>
      </c>
      <c r="D32" s="67">
        <v>7.0000000000000007E-2</v>
      </c>
      <c r="E32" s="67">
        <v>0.05</v>
      </c>
      <c r="F32" s="351">
        <v>0.08</v>
      </c>
      <c r="G32" s="107"/>
      <c r="H32" s="107"/>
    </row>
    <row r="33" spans="2:8">
      <c r="B33" s="176" t="s">
        <v>259</v>
      </c>
      <c r="C33" s="67">
        <v>0.05</v>
      </c>
      <c r="D33" s="67">
        <v>0.05</v>
      </c>
      <c r="E33" s="67">
        <v>0.03</v>
      </c>
      <c r="F33" s="351">
        <v>0.06</v>
      </c>
      <c r="G33" s="107"/>
      <c r="H33" s="107"/>
    </row>
    <row r="34" spans="2:8">
      <c r="B34" s="245" t="s">
        <v>260</v>
      </c>
      <c r="C34" s="173">
        <v>0.04</v>
      </c>
      <c r="D34" s="173">
        <v>7.0000000000000007E-2</v>
      </c>
      <c r="E34" s="173">
        <v>0.03</v>
      </c>
      <c r="F34" s="351">
        <v>0.03</v>
      </c>
      <c r="G34" s="107"/>
      <c r="H34" s="107"/>
    </row>
    <row r="35" spans="2:8">
      <c r="B35" s="176" t="s">
        <v>258</v>
      </c>
      <c r="C35" s="67">
        <v>0.08</v>
      </c>
      <c r="D35" s="67">
        <v>7.0000000000000007E-2</v>
      </c>
      <c r="E35" s="67">
        <v>0.05</v>
      </c>
      <c r="F35" s="351">
        <v>0.02</v>
      </c>
      <c r="G35" s="107"/>
      <c r="H35" s="107"/>
    </row>
    <row r="36" spans="2:8">
      <c r="B36" s="177" t="s">
        <v>259</v>
      </c>
      <c r="C36" s="178">
        <v>0.05</v>
      </c>
      <c r="D36" s="178">
        <v>0.05</v>
      </c>
      <c r="E36" s="178">
        <v>0.03</v>
      </c>
      <c r="F36" s="352">
        <v>0.01</v>
      </c>
      <c r="G36" s="107"/>
      <c r="H36" s="107"/>
    </row>
    <row r="37" spans="2:8">
      <c r="B37" s="247" t="s">
        <v>261</v>
      </c>
      <c r="C37" s="265">
        <f>C31+C34</f>
        <v>0.17</v>
      </c>
      <c r="D37" s="265">
        <f t="shared" ref="D37:E37" si="1">D31+D34</f>
        <v>0.19</v>
      </c>
      <c r="E37" s="265">
        <f t="shared" si="1"/>
        <v>0.11</v>
      </c>
      <c r="F37" s="266">
        <v>0.17</v>
      </c>
      <c r="G37" s="175"/>
      <c r="H37" s="175"/>
    </row>
    <row r="38" spans="2:8">
      <c r="B38" s="176" t="s">
        <v>262</v>
      </c>
      <c r="C38" s="347">
        <v>0.14000000000000001</v>
      </c>
      <c r="D38" s="67">
        <v>0.17</v>
      </c>
      <c r="E38" s="57">
        <v>0.09</v>
      </c>
      <c r="F38" s="351">
        <v>0.14000000000000001</v>
      </c>
      <c r="G38" s="175"/>
      <c r="H38" s="175"/>
    </row>
    <row r="39" spans="2:8" ht="15" thickBot="1">
      <c r="B39" s="176" t="s">
        <v>263</v>
      </c>
      <c r="C39" s="67">
        <v>0.03</v>
      </c>
      <c r="D39" s="67">
        <v>0.03</v>
      </c>
      <c r="E39" s="57">
        <v>0.02</v>
      </c>
      <c r="F39" s="351">
        <v>0.03</v>
      </c>
      <c r="G39" s="175"/>
      <c r="H39" s="175"/>
    </row>
    <row r="40" spans="2:8" ht="23.25" customHeight="1">
      <c r="B40" s="506" t="s">
        <v>264</v>
      </c>
      <c r="C40" s="506"/>
      <c r="D40" s="506"/>
      <c r="E40" s="506"/>
      <c r="F40" s="506"/>
      <c r="G40" s="182"/>
      <c r="H40" s="182"/>
    </row>
    <row r="41" spans="2:8">
      <c r="B41" s="512" t="s">
        <v>265</v>
      </c>
      <c r="C41" s="512"/>
      <c r="D41" s="512"/>
      <c r="E41" s="512"/>
      <c r="F41" s="512"/>
      <c r="G41" s="182"/>
      <c r="H41" s="182"/>
    </row>
    <row r="42" spans="2:8">
      <c r="B42" s="16"/>
      <c r="C42" s="15"/>
      <c r="D42" s="15"/>
      <c r="E42" s="15"/>
      <c r="F42" s="15"/>
      <c r="G42" s="15"/>
      <c r="H42" s="15"/>
    </row>
    <row r="43" spans="2:8" ht="21">
      <c r="B43" s="243" t="s">
        <v>266</v>
      </c>
      <c r="C43" s="15"/>
      <c r="D43" s="15"/>
      <c r="E43" s="15"/>
      <c r="F43" s="15"/>
      <c r="G43" s="15"/>
      <c r="H43" s="15"/>
    </row>
    <row r="44" spans="2:8">
      <c r="B44" s="24" t="s">
        <v>175</v>
      </c>
      <c r="C44" s="11">
        <v>2019</v>
      </c>
      <c r="D44" s="11">
        <v>2020</v>
      </c>
      <c r="E44" s="11">
        <v>2021</v>
      </c>
      <c r="F44" s="10">
        <v>2022</v>
      </c>
      <c r="G44" s="106"/>
      <c r="H44" s="106"/>
    </row>
    <row r="45" spans="2:8">
      <c r="B45" s="9" t="s">
        <v>176</v>
      </c>
      <c r="C45" s="67">
        <v>0</v>
      </c>
      <c r="D45" s="67">
        <v>0</v>
      </c>
      <c r="E45" s="67">
        <v>0.01</v>
      </c>
      <c r="F45" s="351">
        <v>7.0000000000000001E-3</v>
      </c>
      <c r="G45" s="358"/>
      <c r="H45" s="107"/>
    </row>
    <row r="46" spans="2:8">
      <c r="B46" s="9" t="s">
        <v>177</v>
      </c>
      <c r="C46" s="67">
        <v>0.01</v>
      </c>
      <c r="D46" s="67">
        <v>0.01</v>
      </c>
      <c r="E46" s="67">
        <v>0.01</v>
      </c>
      <c r="F46" s="351">
        <v>6.0000000000000001E-3</v>
      </c>
      <c r="G46" s="358"/>
      <c r="H46" s="107"/>
    </row>
    <row r="47" spans="2:8">
      <c r="B47" s="9" t="s">
        <v>178</v>
      </c>
      <c r="C47" s="67">
        <v>0.02</v>
      </c>
      <c r="D47" s="67">
        <v>0.02</v>
      </c>
      <c r="E47" s="67">
        <v>0.02</v>
      </c>
      <c r="F47" s="351">
        <v>2.4E-2</v>
      </c>
      <c r="G47" s="358"/>
      <c r="H47" s="107"/>
    </row>
    <row r="48" spans="2:8">
      <c r="B48" s="9" t="s">
        <v>179</v>
      </c>
      <c r="C48" s="67">
        <v>0.14000000000000001</v>
      </c>
      <c r="D48" s="67">
        <v>0.15</v>
      </c>
      <c r="E48" s="67">
        <v>0.15</v>
      </c>
      <c r="F48" s="351">
        <v>0.114</v>
      </c>
      <c r="G48" s="358"/>
      <c r="H48" s="107"/>
    </row>
    <row r="49" spans="2:8">
      <c r="B49" s="9" t="s">
        <v>180</v>
      </c>
      <c r="C49" s="67">
        <v>0.13</v>
      </c>
      <c r="D49" s="67">
        <v>0.14000000000000001</v>
      </c>
      <c r="E49" s="67">
        <v>0.14000000000000001</v>
      </c>
      <c r="F49" s="351">
        <v>0.154</v>
      </c>
      <c r="G49" s="358"/>
      <c r="H49" s="107"/>
    </row>
    <row r="50" spans="2:8">
      <c r="B50" s="9" t="s">
        <v>181</v>
      </c>
      <c r="C50" s="67">
        <v>0.01</v>
      </c>
      <c r="D50" s="67">
        <v>0.01</v>
      </c>
      <c r="E50" s="67">
        <v>0.01</v>
      </c>
      <c r="F50" s="351">
        <v>7.0000000000000001E-3</v>
      </c>
      <c r="G50" s="358"/>
      <c r="H50" s="107"/>
    </row>
    <row r="51" spans="2:8">
      <c r="B51" s="9" t="s">
        <v>182</v>
      </c>
      <c r="C51" s="67">
        <v>0.02</v>
      </c>
      <c r="D51" s="67">
        <v>0.02</v>
      </c>
      <c r="E51" s="67">
        <v>0.02</v>
      </c>
      <c r="F51" s="351">
        <v>2.5000000000000001E-2</v>
      </c>
      <c r="G51" s="358"/>
      <c r="H51" s="107"/>
    </row>
    <row r="52" spans="2:8">
      <c r="B52" s="9" t="s">
        <v>183</v>
      </c>
      <c r="C52" s="67">
        <v>0.04</v>
      </c>
      <c r="D52" s="67">
        <v>0.04</v>
      </c>
      <c r="E52" s="67">
        <v>0.04</v>
      </c>
      <c r="F52" s="351">
        <v>4.5999999999999999E-2</v>
      </c>
      <c r="G52" s="358"/>
      <c r="H52" s="107"/>
    </row>
    <row r="53" spans="2:8" ht="14.25">
      <c r="B53" s="9" t="s">
        <v>184</v>
      </c>
      <c r="C53" s="67">
        <v>0.1</v>
      </c>
      <c r="D53" s="67">
        <v>0.11</v>
      </c>
      <c r="E53" s="67">
        <v>0.12</v>
      </c>
      <c r="F53" s="351">
        <v>0.13200000000000001</v>
      </c>
      <c r="G53" s="358"/>
      <c r="H53" s="107"/>
    </row>
    <row r="54" spans="2:8">
      <c r="B54" s="9" t="s">
        <v>185</v>
      </c>
      <c r="C54" s="67">
        <v>0.01</v>
      </c>
      <c r="D54" s="67">
        <v>0.01</v>
      </c>
      <c r="E54" s="67">
        <v>0.01</v>
      </c>
      <c r="F54" s="351">
        <v>1.2E-2</v>
      </c>
      <c r="G54" s="358"/>
      <c r="H54" s="107"/>
    </row>
    <row r="55" spans="2:8">
      <c r="B55" s="9" t="s">
        <v>186</v>
      </c>
      <c r="C55" s="67">
        <v>0.06</v>
      </c>
      <c r="D55" s="67">
        <v>0.05</v>
      </c>
      <c r="E55" s="67">
        <v>0.05</v>
      </c>
      <c r="F55" s="351">
        <v>5.6000000000000001E-2</v>
      </c>
      <c r="G55" s="358"/>
      <c r="H55" s="107"/>
    </row>
    <row r="56" spans="2:8">
      <c r="B56" s="9" t="s">
        <v>187</v>
      </c>
      <c r="C56" s="67">
        <v>0</v>
      </c>
      <c r="D56" s="67">
        <v>0</v>
      </c>
      <c r="E56" s="67">
        <v>0</v>
      </c>
      <c r="F56" s="351">
        <v>3.0000000000000001E-3</v>
      </c>
      <c r="G56" s="358"/>
      <c r="H56" s="107"/>
    </row>
    <row r="57" spans="2:8">
      <c r="B57" s="9" t="s">
        <v>188</v>
      </c>
      <c r="C57" s="67">
        <v>0.02</v>
      </c>
      <c r="D57" s="67">
        <v>0.03</v>
      </c>
      <c r="E57" s="67">
        <v>0.03</v>
      </c>
      <c r="F57" s="351">
        <v>8.0000000000000002E-3</v>
      </c>
      <c r="G57" s="358"/>
      <c r="H57" s="107"/>
    </row>
    <row r="58" spans="2:8">
      <c r="B58" s="9" t="s">
        <v>189</v>
      </c>
      <c r="C58" s="67">
        <v>0.01</v>
      </c>
      <c r="D58" s="67">
        <v>0.01</v>
      </c>
      <c r="E58" s="67">
        <v>0.01</v>
      </c>
      <c r="F58" s="351">
        <v>1.4999999999999999E-2</v>
      </c>
      <c r="G58" s="358"/>
      <c r="H58" s="107"/>
    </row>
    <row r="59" spans="2:8">
      <c r="B59" s="9" t="s">
        <v>190</v>
      </c>
      <c r="C59" s="67">
        <v>0.05</v>
      </c>
      <c r="D59" s="67">
        <v>0.06</v>
      </c>
      <c r="E59" s="67">
        <v>7.0000000000000007E-2</v>
      </c>
      <c r="F59" s="351">
        <v>7.0000000000000007E-2</v>
      </c>
      <c r="G59" s="358"/>
      <c r="H59" s="107"/>
    </row>
    <row r="60" spans="2:8">
      <c r="B60" s="9" t="s">
        <v>191</v>
      </c>
      <c r="C60" s="67">
        <v>0.06</v>
      </c>
      <c r="D60" s="67">
        <v>0.06</v>
      </c>
      <c r="E60" s="67">
        <v>0.06</v>
      </c>
      <c r="F60" s="351">
        <v>6.2E-2</v>
      </c>
      <c r="G60" s="358"/>
      <c r="H60" s="107"/>
    </row>
    <row r="61" spans="2:8">
      <c r="B61" s="9" t="s">
        <v>192</v>
      </c>
      <c r="C61" s="67">
        <v>0.05</v>
      </c>
      <c r="D61" s="67">
        <v>0.04</v>
      </c>
      <c r="E61" s="67">
        <v>0.04</v>
      </c>
      <c r="F61" s="351">
        <v>4.3999999999999997E-2</v>
      </c>
      <c r="G61" s="358"/>
      <c r="H61" s="107"/>
    </row>
    <row r="62" spans="2:8">
      <c r="B62" s="9" t="s">
        <v>193</v>
      </c>
      <c r="C62" s="67">
        <v>0.01</v>
      </c>
      <c r="D62" s="67">
        <v>0.01</v>
      </c>
      <c r="E62" s="67">
        <v>0.01</v>
      </c>
      <c r="F62" s="351">
        <v>6.0000000000000001E-3</v>
      </c>
      <c r="G62" s="358"/>
      <c r="H62" s="107"/>
    </row>
    <row r="63" spans="2:8">
      <c r="B63" s="9" t="s">
        <v>194</v>
      </c>
      <c r="C63" s="67">
        <v>0.03</v>
      </c>
      <c r="D63" s="67">
        <v>0.03</v>
      </c>
      <c r="E63" s="67">
        <v>0.03</v>
      </c>
      <c r="F63" s="351">
        <v>3.3000000000000002E-2</v>
      </c>
      <c r="G63" s="358"/>
      <c r="H63" s="107"/>
    </row>
    <row r="64" spans="2:8">
      <c r="B64" s="9" t="s">
        <v>195</v>
      </c>
      <c r="C64" s="67">
        <v>0.12</v>
      </c>
      <c r="D64" s="67">
        <v>0.11</v>
      </c>
      <c r="E64" s="67">
        <v>0.1</v>
      </c>
      <c r="F64" s="351">
        <v>9.5000000000000001E-2</v>
      </c>
      <c r="G64" s="358"/>
      <c r="H64" s="107"/>
    </row>
    <row r="65" spans="2:15" ht="14.25">
      <c r="B65" s="104" t="s">
        <v>267</v>
      </c>
      <c r="C65" s="180">
        <v>0.1</v>
      </c>
      <c r="D65" s="180">
        <v>0.08</v>
      </c>
      <c r="E65" s="180">
        <v>7.0000000000000007E-2</v>
      </c>
      <c r="F65" s="351">
        <v>8.5000000000000006E-2</v>
      </c>
      <c r="G65" s="358"/>
      <c r="H65" s="109"/>
    </row>
    <row r="66" spans="2:15" ht="15.75" thickBot="1">
      <c r="B66" s="70" t="s">
        <v>268</v>
      </c>
      <c r="C66" s="125">
        <f>C12</f>
        <v>92005</v>
      </c>
      <c r="D66" s="125">
        <f>D12</f>
        <v>92866</v>
      </c>
      <c r="E66" s="125">
        <f>E12</f>
        <v>94274</v>
      </c>
      <c r="F66" s="355">
        <f>F12</f>
        <v>95008</v>
      </c>
      <c r="G66" s="183"/>
      <c r="H66" s="183"/>
    </row>
    <row r="67" spans="2:15" ht="12.75" customHeight="1">
      <c r="B67" s="509" t="s">
        <v>269</v>
      </c>
      <c r="C67" s="509"/>
      <c r="D67" s="509"/>
      <c r="E67" s="509"/>
      <c r="F67" s="509"/>
      <c r="G67" s="184"/>
      <c r="H67" s="184"/>
    </row>
    <row r="68" spans="2:15" ht="36" customHeight="1">
      <c r="B68" s="505"/>
      <c r="C68" s="505"/>
      <c r="D68" s="505"/>
      <c r="E68" s="505"/>
      <c r="F68" s="505"/>
      <c r="G68" s="184"/>
      <c r="H68" s="184"/>
    </row>
    <row r="69" spans="2:15">
      <c r="B69" s="19"/>
      <c r="C69" s="15"/>
      <c r="D69" s="15"/>
      <c r="E69" s="15"/>
      <c r="F69" s="15"/>
      <c r="G69" s="15"/>
      <c r="H69" s="15"/>
    </row>
    <row r="70" spans="2:15" ht="21">
      <c r="B70" s="243" t="s">
        <v>270</v>
      </c>
      <c r="C70" s="15"/>
      <c r="D70" s="15"/>
      <c r="E70" s="15"/>
      <c r="F70" s="15"/>
      <c r="G70" s="15"/>
      <c r="H70" s="15"/>
    </row>
    <row r="71" spans="2:15">
      <c r="B71" s="24" t="s">
        <v>271</v>
      </c>
      <c r="C71" s="11">
        <v>2019</v>
      </c>
      <c r="D71" s="11">
        <v>2020</v>
      </c>
      <c r="E71" s="11">
        <v>2021</v>
      </c>
      <c r="F71" s="10">
        <v>2022</v>
      </c>
      <c r="G71" s="106"/>
      <c r="H71" s="106"/>
    </row>
    <row r="72" spans="2:15" ht="14.25">
      <c r="B72" s="9" t="s">
        <v>272</v>
      </c>
      <c r="C72" s="80">
        <v>0.13</v>
      </c>
      <c r="D72" s="80">
        <v>0.16</v>
      </c>
      <c r="E72" s="80">
        <v>0.16</v>
      </c>
      <c r="F72" s="351">
        <v>0.15</v>
      </c>
      <c r="G72" s="107"/>
      <c r="H72" s="107"/>
      <c r="O72" s="65"/>
    </row>
    <row r="73" spans="2:15" ht="14.25">
      <c r="B73" s="9" t="s">
        <v>273</v>
      </c>
      <c r="C73" s="80">
        <v>0.11</v>
      </c>
      <c r="D73" s="80">
        <v>0.11</v>
      </c>
      <c r="E73" s="80">
        <v>0.1</v>
      </c>
      <c r="F73" s="351">
        <v>0.09</v>
      </c>
      <c r="G73" s="107"/>
      <c r="H73" s="107"/>
      <c r="O73" s="65"/>
    </row>
    <row r="74" spans="2:15" ht="14.25">
      <c r="B74" s="9" t="s">
        <v>274</v>
      </c>
      <c r="C74" s="80">
        <v>0.06</v>
      </c>
      <c r="D74" s="80">
        <v>0.06</v>
      </c>
      <c r="E74" s="80">
        <v>0.06</v>
      </c>
      <c r="F74" s="351">
        <v>0.06</v>
      </c>
      <c r="G74" s="107"/>
      <c r="H74" s="107"/>
    </row>
    <row r="75" spans="2:15" ht="14.25">
      <c r="B75" s="9" t="s">
        <v>275</v>
      </c>
      <c r="C75" s="80">
        <v>0.05</v>
      </c>
      <c r="D75" s="80">
        <v>0.05</v>
      </c>
      <c r="E75" s="80">
        <v>0.04</v>
      </c>
      <c r="F75" s="351">
        <v>0.04</v>
      </c>
      <c r="G75" s="107"/>
      <c r="H75" s="107"/>
    </row>
    <row r="76" spans="2:15">
      <c r="B76" s="9" t="s">
        <v>276</v>
      </c>
      <c r="C76" s="335">
        <v>0.12</v>
      </c>
      <c r="D76" s="335">
        <v>0.16</v>
      </c>
      <c r="E76" s="335">
        <v>0.16</v>
      </c>
      <c r="F76" s="351">
        <v>0.16</v>
      </c>
      <c r="G76" s="107"/>
      <c r="H76" s="107"/>
    </row>
    <row r="77" spans="2:15" ht="14.25">
      <c r="B77" s="9" t="s">
        <v>277</v>
      </c>
      <c r="C77" s="67">
        <v>0.11</v>
      </c>
      <c r="D77" s="67">
        <v>0.08</v>
      </c>
      <c r="E77" s="67">
        <v>0.08</v>
      </c>
      <c r="F77" s="351">
        <v>0.08</v>
      </c>
      <c r="G77" s="107"/>
      <c r="H77" s="107"/>
    </row>
    <row r="78" spans="2:15">
      <c r="B78" s="9" t="s">
        <v>278</v>
      </c>
      <c r="C78" s="335">
        <v>0.14000000000000001</v>
      </c>
      <c r="D78" s="335">
        <v>0.11</v>
      </c>
      <c r="E78" s="335">
        <v>0.1</v>
      </c>
      <c r="F78" s="351">
        <v>0.1</v>
      </c>
      <c r="G78" s="107"/>
      <c r="H78" s="107"/>
    </row>
    <row r="79" spans="2:15">
      <c r="B79" s="9" t="s">
        <v>279</v>
      </c>
      <c r="C79" s="335" t="s">
        <v>280</v>
      </c>
      <c r="D79" s="335">
        <v>0</v>
      </c>
      <c r="E79" s="335">
        <v>0</v>
      </c>
      <c r="F79" s="351">
        <v>0</v>
      </c>
      <c r="G79" s="107"/>
      <c r="H79" s="107"/>
    </row>
    <row r="80" spans="2:15">
      <c r="B80" s="9" t="s">
        <v>281</v>
      </c>
      <c r="C80" s="67">
        <v>0.28000000000000003</v>
      </c>
      <c r="D80" s="67">
        <v>0.28000000000000003</v>
      </c>
      <c r="E80" s="67">
        <v>0.3</v>
      </c>
      <c r="F80" s="351">
        <v>0.31</v>
      </c>
      <c r="G80" s="107"/>
      <c r="H80" s="107"/>
    </row>
    <row r="81" spans="2:8" ht="14.25">
      <c r="B81" s="176" t="s">
        <v>282</v>
      </c>
      <c r="C81" s="195" t="s">
        <v>141</v>
      </c>
      <c r="D81" s="195">
        <v>0.2</v>
      </c>
      <c r="E81" s="195">
        <v>0.21</v>
      </c>
      <c r="F81" s="351">
        <v>0.23</v>
      </c>
      <c r="G81" s="107"/>
      <c r="H81" s="107"/>
    </row>
    <row r="82" spans="2:8">
      <c r="B82" s="176" t="s">
        <v>283</v>
      </c>
      <c r="C82" s="195" t="s">
        <v>141</v>
      </c>
      <c r="D82" s="195">
        <v>0.04</v>
      </c>
      <c r="E82" s="195">
        <v>0.04</v>
      </c>
      <c r="F82" s="351">
        <v>0.04</v>
      </c>
      <c r="G82" s="107"/>
      <c r="H82" s="107"/>
    </row>
    <row r="83" spans="2:8">
      <c r="B83" s="176" t="s">
        <v>284</v>
      </c>
      <c r="C83" s="195" t="s">
        <v>141</v>
      </c>
      <c r="D83" s="195">
        <v>0.04</v>
      </c>
      <c r="E83" s="195">
        <v>0.04</v>
      </c>
      <c r="F83" s="351">
        <v>0.04</v>
      </c>
      <c r="G83" s="107"/>
      <c r="H83" s="107"/>
    </row>
    <row r="84" spans="2:8">
      <c r="B84" s="176" t="s">
        <v>285</v>
      </c>
      <c r="C84" s="195" t="s">
        <v>141</v>
      </c>
      <c r="D84" s="195">
        <v>0.01</v>
      </c>
      <c r="E84" s="195">
        <v>0.01</v>
      </c>
      <c r="F84" s="351">
        <v>0.01</v>
      </c>
      <c r="G84" s="107"/>
      <c r="H84" s="107"/>
    </row>
    <row r="85" spans="2:8" ht="15.75" thickBot="1">
      <c r="B85" s="70" t="s">
        <v>268</v>
      </c>
      <c r="C85" s="125">
        <f>C21</f>
        <v>92005</v>
      </c>
      <c r="D85" s="125">
        <f>D21</f>
        <v>92866</v>
      </c>
      <c r="E85" s="125">
        <f>E21</f>
        <v>94274</v>
      </c>
      <c r="F85" s="246">
        <f>F21</f>
        <v>95008</v>
      </c>
      <c r="G85" s="183"/>
      <c r="H85" s="183"/>
    </row>
    <row r="86" spans="2:8" ht="19.899999999999999" customHeight="1">
      <c r="B86" s="510" t="s">
        <v>286</v>
      </c>
      <c r="C86" s="510"/>
      <c r="D86" s="510"/>
      <c r="E86" s="510"/>
      <c r="F86" s="510"/>
      <c r="G86" s="169"/>
      <c r="H86" s="169"/>
    </row>
    <row r="87" spans="2:8" ht="21" customHeight="1">
      <c r="B87" s="507" t="s">
        <v>287</v>
      </c>
      <c r="C87" s="507"/>
      <c r="D87" s="507"/>
      <c r="E87" s="507"/>
      <c r="F87" s="507"/>
      <c r="G87" s="169"/>
      <c r="H87" s="169"/>
    </row>
    <row r="88" spans="2:8" ht="19.899999999999999" customHeight="1">
      <c r="B88" s="507" t="s">
        <v>288</v>
      </c>
      <c r="C88" s="507"/>
      <c r="D88" s="507"/>
      <c r="E88" s="507"/>
      <c r="F88" s="507"/>
      <c r="G88" s="169"/>
      <c r="H88" s="169"/>
    </row>
    <row r="89" spans="2:8">
      <c r="B89" s="512" t="s">
        <v>289</v>
      </c>
      <c r="C89" s="512"/>
      <c r="D89" s="512"/>
      <c r="E89" s="512"/>
      <c r="F89" s="512"/>
      <c r="G89" s="182"/>
      <c r="H89" s="182"/>
    </row>
    <row r="90" spans="2:8">
      <c r="B90" s="507"/>
      <c r="C90" s="507"/>
      <c r="D90" s="507"/>
      <c r="E90" s="507"/>
      <c r="F90" s="507"/>
      <c r="G90" s="485"/>
      <c r="H90" s="485"/>
    </row>
    <row r="91" spans="2:8" ht="21">
      <c r="B91" s="243" t="s">
        <v>290</v>
      </c>
      <c r="C91" s="169"/>
      <c r="D91" s="169"/>
      <c r="E91" s="169"/>
      <c r="F91" s="169"/>
      <c r="G91" s="169"/>
      <c r="H91" s="169"/>
    </row>
    <row r="92" spans="2:8" ht="25.5">
      <c r="B92" s="24" t="s">
        <v>175</v>
      </c>
      <c r="C92" s="30"/>
      <c r="D92" s="30"/>
      <c r="E92" s="190">
        <v>2021</v>
      </c>
      <c r="F92" s="10">
        <v>2022</v>
      </c>
      <c r="G92" s="30" t="s">
        <v>291</v>
      </c>
      <c r="H92" s="30" t="s">
        <v>292</v>
      </c>
    </row>
    <row r="93" spans="2:8">
      <c r="B93" s="47" t="s">
        <v>177</v>
      </c>
      <c r="C93" s="186"/>
      <c r="D93" s="186"/>
      <c r="E93" s="80">
        <v>1</v>
      </c>
      <c r="F93" s="365">
        <v>0.99</v>
      </c>
      <c r="G93" s="79">
        <v>572</v>
      </c>
      <c r="H93" s="191">
        <v>0.01</v>
      </c>
    </row>
    <row r="94" spans="2:8">
      <c r="B94" s="47" t="s">
        <v>180</v>
      </c>
      <c r="C94" s="186"/>
      <c r="D94" s="186"/>
      <c r="E94" s="80">
        <v>0.57999999999999996</v>
      </c>
      <c r="F94" s="365">
        <v>0.63</v>
      </c>
      <c r="G94" s="79">
        <v>10353</v>
      </c>
      <c r="H94" s="191">
        <v>0.11</v>
      </c>
    </row>
    <row r="95" spans="2:8">
      <c r="B95" s="47" t="s">
        <v>182</v>
      </c>
      <c r="C95" s="186"/>
      <c r="D95" s="186"/>
      <c r="E95" s="80">
        <v>1</v>
      </c>
      <c r="F95" s="365">
        <v>0.98</v>
      </c>
      <c r="G95" s="79">
        <v>1744</v>
      </c>
      <c r="H95" s="191">
        <v>0.02</v>
      </c>
    </row>
    <row r="96" spans="2:8">
      <c r="B96" s="47" t="s">
        <v>186</v>
      </c>
      <c r="C96" s="186"/>
      <c r="D96" s="186"/>
      <c r="E96" s="261">
        <v>1</v>
      </c>
      <c r="F96" s="365">
        <v>0.99</v>
      </c>
      <c r="G96" s="79">
        <v>6152</v>
      </c>
      <c r="H96" s="191">
        <v>0.06</v>
      </c>
    </row>
    <row r="97" spans="2:8">
      <c r="B97" s="47" t="s">
        <v>192</v>
      </c>
      <c r="C97" s="186"/>
      <c r="D97" s="186"/>
      <c r="E97" s="80">
        <v>1</v>
      </c>
      <c r="F97" s="365">
        <v>0.84</v>
      </c>
      <c r="G97" s="79">
        <v>3373</v>
      </c>
      <c r="H97" s="191">
        <v>0.04</v>
      </c>
    </row>
    <row r="98" spans="2:8" ht="37.9" customHeight="1">
      <c r="B98" s="188" t="s">
        <v>293</v>
      </c>
      <c r="C98" s="189"/>
      <c r="D98" s="189"/>
      <c r="E98" s="262" t="s">
        <v>294</v>
      </c>
      <c r="F98" s="366" t="s">
        <v>295</v>
      </c>
      <c r="G98" s="461" t="s">
        <v>296</v>
      </c>
      <c r="H98" s="192">
        <v>0</v>
      </c>
    </row>
    <row r="99" spans="2:8" ht="13.5" thickBot="1">
      <c r="B99" s="70" t="s">
        <v>297</v>
      </c>
      <c r="C99" s="187"/>
      <c r="D99" s="187"/>
      <c r="E99" s="125"/>
      <c r="F99" s="125"/>
      <c r="G99" s="125">
        <v>22256</v>
      </c>
      <c r="H99" s="462">
        <v>0.23</v>
      </c>
    </row>
    <row r="100" spans="2:8" ht="33.75" customHeight="1">
      <c r="B100" s="505" t="s">
        <v>298</v>
      </c>
      <c r="C100" s="505"/>
      <c r="D100" s="505"/>
      <c r="E100" s="505"/>
      <c r="F100" s="505"/>
      <c r="G100" s="184"/>
      <c r="H100" s="184"/>
    </row>
  </sheetData>
  <sheetProtection algorithmName="SHA-512" hashValue="wkiyjhuwomlCPG9tEd3QURHx9YXrF9Y5ytJGM5nWpqFm/S8VoW4Gu109Dl1K5m3RNk04Rpr9Ng2xjZro+tNuZg==" saltValue="qReT6i6xmk6xHD1K73X4eg==" spinCount="100000" sheet="1"/>
  <mergeCells count="15">
    <mergeCell ref="B100:F100"/>
    <mergeCell ref="B40:F40"/>
    <mergeCell ref="B26:F26"/>
    <mergeCell ref="B90:F90"/>
    <mergeCell ref="B7:F7"/>
    <mergeCell ref="B67:F68"/>
    <mergeCell ref="B88:F88"/>
    <mergeCell ref="B87:F87"/>
    <mergeCell ref="B86:F86"/>
    <mergeCell ref="B15:F15"/>
    <mergeCell ref="B17:F17"/>
    <mergeCell ref="B41:F41"/>
    <mergeCell ref="B16:F16"/>
    <mergeCell ref="B27:F27"/>
    <mergeCell ref="B89:F89"/>
  </mergeCells>
  <pageMargins left="0.7" right="0.7" top="0.75" bottom="0.75" header="0.3" footer="0.3"/>
  <pageSetup paperSize="9" scale="50" orientation="portrait" horizontalDpi="1200" verticalDpi="1200" r:id="rId1"/>
  <headerFooter>
    <oddFooter>&amp;L&amp;1#&amp;"Calibri"&amp;7&amp;K000000C2 General</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1:X60"/>
  <sheetViews>
    <sheetView zoomScaleNormal="100" workbookViewId="0"/>
  </sheetViews>
  <sheetFormatPr defaultColWidth="9.42578125" defaultRowHeight="12.75"/>
  <cols>
    <col min="1" max="1" width="4.42578125" customWidth="1"/>
    <col min="2" max="2" width="53.42578125" customWidth="1"/>
    <col min="3" max="3" width="12.42578125" customWidth="1"/>
    <col min="4" max="4" width="17.42578125" customWidth="1"/>
    <col min="5" max="8" width="12.42578125" customWidth="1"/>
    <col min="9" max="9" width="4.42578125" customWidth="1"/>
    <col min="22" max="22" width="41.5703125" customWidth="1"/>
    <col min="23" max="23" width="17.42578125" customWidth="1"/>
    <col min="24" max="24" width="15.5703125" customWidth="1"/>
  </cols>
  <sheetData>
    <row r="1" spans="2:24" ht="13.15" customHeight="1"/>
    <row r="2" spans="2:24">
      <c r="F2" s="3" t="s">
        <v>0</v>
      </c>
      <c r="G2" s="44"/>
      <c r="H2" s="44"/>
    </row>
    <row r="3" spans="2:24">
      <c r="F3" s="2"/>
      <c r="G3" s="2"/>
      <c r="H3" s="2"/>
    </row>
    <row r="5" spans="2:24" ht="20.25">
      <c r="B5" s="31" t="s">
        <v>299</v>
      </c>
      <c r="C5" s="133"/>
      <c r="D5" s="133"/>
      <c r="E5" s="133"/>
      <c r="F5" s="133"/>
      <c r="G5" s="133"/>
      <c r="H5" s="133"/>
      <c r="I5" s="133"/>
      <c r="J5" s="133"/>
      <c r="K5" s="133"/>
      <c r="L5" s="133"/>
      <c r="M5" s="133"/>
    </row>
    <row r="6" spans="2:24">
      <c r="B6" s="45"/>
      <c r="C6" s="41"/>
      <c r="D6" s="41"/>
      <c r="E6" s="41"/>
      <c r="F6" s="41"/>
      <c r="G6" s="41"/>
      <c r="H6" s="41"/>
      <c r="I6" s="41"/>
      <c r="J6" s="41"/>
      <c r="K6" s="41"/>
      <c r="L6" s="41"/>
      <c r="M6" s="41"/>
    </row>
    <row r="7" spans="2:24" ht="35.25" customHeight="1">
      <c r="B7" s="508" t="s">
        <v>242</v>
      </c>
      <c r="C7" s="508"/>
      <c r="D7" s="508"/>
      <c r="E7" s="508"/>
      <c r="F7" s="508"/>
      <c r="G7" s="41"/>
      <c r="H7" s="41"/>
      <c r="I7" s="41"/>
      <c r="J7" s="41"/>
      <c r="K7" s="41"/>
      <c r="L7" s="41"/>
    </row>
    <row r="8" spans="2:24">
      <c r="C8" s="18"/>
      <c r="D8" s="18"/>
      <c r="E8" s="18"/>
      <c r="F8" s="19"/>
      <c r="G8" s="18"/>
      <c r="H8" s="18"/>
    </row>
    <row r="9" spans="2:24" ht="18.75">
      <c r="B9" s="243" t="s">
        <v>60</v>
      </c>
      <c r="C9" s="243"/>
      <c r="D9" s="243"/>
      <c r="E9" s="243"/>
      <c r="F9" s="243"/>
      <c r="G9" s="18"/>
      <c r="H9" s="18"/>
    </row>
    <row r="10" spans="2:24">
      <c r="B10" s="24" t="s">
        <v>300</v>
      </c>
      <c r="C10" s="11">
        <v>2019</v>
      </c>
      <c r="D10" s="11">
        <v>2020</v>
      </c>
      <c r="E10" s="11">
        <v>2021</v>
      </c>
      <c r="F10" s="10">
        <v>2022</v>
      </c>
      <c r="G10" s="18"/>
      <c r="H10" s="18"/>
      <c r="V10" s="105"/>
      <c r="W10" s="106"/>
      <c r="X10" s="106"/>
    </row>
    <row r="11" spans="2:24">
      <c r="B11" s="9" t="s">
        <v>301</v>
      </c>
      <c r="C11" s="80">
        <v>0.42</v>
      </c>
      <c r="D11" s="80">
        <v>0.42</v>
      </c>
      <c r="E11" s="80">
        <v>0.45</v>
      </c>
      <c r="F11" s="351">
        <v>0.5</v>
      </c>
      <c r="G11" s="18"/>
      <c r="H11" s="18"/>
      <c r="V11" s="56"/>
      <c r="W11" s="107"/>
      <c r="X11" s="108"/>
    </row>
    <row r="12" spans="2:24">
      <c r="B12" s="9" t="s">
        <v>302</v>
      </c>
      <c r="C12" s="80">
        <v>0.31</v>
      </c>
      <c r="D12" s="80">
        <v>0.28999999999999998</v>
      </c>
      <c r="E12" s="80">
        <v>0.28999999999999998</v>
      </c>
      <c r="F12" s="351">
        <v>0.28999999999999998</v>
      </c>
      <c r="G12" s="18"/>
      <c r="H12" s="18"/>
      <c r="V12" s="56"/>
      <c r="W12" s="107"/>
      <c r="X12" s="108"/>
    </row>
    <row r="13" spans="2:24" ht="14.25">
      <c r="B13" s="9" t="s">
        <v>303</v>
      </c>
      <c r="C13" s="80">
        <v>0.28000000000000003</v>
      </c>
      <c r="D13" s="80">
        <v>0.28999999999999998</v>
      </c>
      <c r="E13" s="80">
        <v>0.3</v>
      </c>
      <c r="F13" s="351">
        <v>0.31</v>
      </c>
      <c r="G13" s="18"/>
      <c r="H13" s="18"/>
      <c r="V13" s="56"/>
      <c r="W13" s="107"/>
      <c r="X13" s="108"/>
    </row>
    <row r="14" spans="2:24" ht="14.25">
      <c r="B14" s="56" t="s">
        <v>304</v>
      </c>
      <c r="C14" s="179">
        <v>0.31</v>
      </c>
      <c r="D14" s="179">
        <v>0.31</v>
      </c>
      <c r="E14" s="179">
        <v>0.32</v>
      </c>
      <c r="F14" s="352">
        <v>0.32</v>
      </c>
      <c r="G14" s="18"/>
      <c r="H14" s="18"/>
      <c r="V14" s="56"/>
      <c r="W14" s="107"/>
      <c r="X14" s="108"/>
    </row>
    <row r="15" spans="2:24" ht="13.5" thickBot="1">
      <c r="B15" s="70" t="s">
        <v>305</v>
      </c>
      <c r="C15" s="260">
        <v>0.4</v>
      </c>
      <c r="D15" s="260">
        <v>0.39</v>
      </c>
      <c r="E15" s="260">
        <v>0.4</v>
      </c>
      <c r="F15" s="354">
        <v>0.4</v>
      </c>
      <c r="G15" s="18"/>
      <c r="H15" s="18"/>
      <c r="V15" s="104"/>
      <c r="W15" s="109"/>
      <c r="X15" s="110"/>
    </row>
    <row r="16" spans="2:24">
      <c r="B16" s="9" t="s">
        <v>306</v>
      </c>
      <c r="C16" s="80">
        <v>0.39</v>
      </c>
      <c r="D16" s="80">
        <v>0.38</v>
      </c>
      <c r="E16" s="80">
        <v>0.43</v>
      </c>
      <c r="F16" s="351">
        <v>0.42</v>
      </c>
      <c r="G16" s="18"/>
      <c r="H16" s="18"/>
      <c r="V16" s="56"/>
      <c r="W16" s="107"/>
      <c r="X16" s="108"/>
    </row>
    <row r="17" spans="2:24">
      <c r="B17" s="9" t="s">
        <v>307</v>
      </c>
      <c r="C17" s="195" t="s">
        <v>141</v>
      </c>
      <c r="D17" s="195" t="s">
        <v>141</v>
      </c>
      <c r="E17" s="57">
        <v>0.53</v>
      </c>
      <c r="F17" s="351">
        <v>0.44</v>
      </c>
      <c r="G17" s="18"/>
      <c r="H17" s="18"/>
      <c r="V17" s="56"/>
      <c r="W17" s="107"/>
      <c r="X17" s="108"/>
    </row>
    <row r="18" spans="2:24">
      <c r="B18" s="9" t="s">
        <v>308</v>
      </c>
      <c r="C18" s="195" t="s">
        <v>141</v>
      </c>
      <c r="D18" s="67">
        <v>0.5</v>
      </c>
      <c r="E18" s="57">
        <v>0.53</v>
      </c>
      <c r="F18" s="351">
        <v>0.53</v>
      </c>
      <c r="G18" s="18"/>
      <c r="H18" s="18"/>
      <c r="V18" s="56"/>
      <c r="W18" s="107"/>
      <c r="X18" s="108"/>
    </row>
    <row r="19" spans="2:24" ht="13.5" thickBot="1">
      <c r="B19" s="70" t="s">
        <v>297</v>
      </c>
      <c r="C19" s="125">
        <f>Headcount!C12</f>
        <v>92005</v>
      </c>
      <c r="D19" s="125">
        <f>Headcount!D12</f>
        <v>92866</v>
      </c>
      <c r="E19" s="125">
        <f>Headcount!E12</f>
        <v>94274</v>
      </c>
      <c r="F19" s="355">
        <f>Headcount!F12</f>
        <v>95008</v>
      </c>
      <c r="G19" s="18"/>
      <c r="H19" s="18"/>
      <c r="V19" s="104"/>
      <c r="W19" s="109"/>
      <c r="X19" s="110"/>
    </row>
    <row r="20" spans="2:24" ht="18.75">
      <c r="B20" s="455" t="s">
        <v>309</v>
      </c>
      <c r="C20" s="15"/>
      <c r="D20" s="15"/>
      <c r="E20" s="15"/>
      <c r="F20" s="15"/>
      <c r="G20" s="15"/>
      <c r="H20" s="15"/>
    </row>
    <row r="21" spans="2:24">
      <c r="B21" s="21" t="s">
        <v>310</v>
      </c>
      <c r="C21" s="15"/>
      <c r="D21" s="15"/>
      <c r="E21" s="15"/>
      <c r="F21" s="15"/>
      <c r="G21" s="15"/>
      <c r="H21" s="15"/>
    </row>
    <row r="22" spans="2:24">
      <c r="B22" s="501" t="s">
        <v>132</v>
      </c>
      <c r="C22" s="501"/>
      <c r="D22" s="501"/>
      <c r="E22" s="501"/>
      <c r="F22" s="501"/>
      <c r="G22" s="15"/>
      <c r="H22" s="15"/>
    </row>
    <row r="23" spans="2:24">
      <c r="B23" s="214"/>
      <c r="C23" s="214"/>
      <c r="D23" s="214"/>
      <c r="E23" s="214"/>
      <c r="F23" s="214"/>
      <c r="G23" s="15"/>
      <c r="H23" s="15"/>
    </row>
    <row r="24" spans="2:24" ht="18.75">
      <c r="B24" s="243" t="s">
        <v>62</v>
      </c>
      <c r="C24" s="243"/>
      <c r="D24" s="243"/>
      <c r="E24" s="243"/>
      <c r="F24" s="243"/>
      <c r="G24" s="15"/>
      <c r="H24" s="15"/>
    </row>
    <row r="25" spans="2:24">
      <c r="B25" s="24" t="s">
        <v>311</v>
      </c>
      <c r="C25" s="11">
        <v>2019</v>
      </c>
      <c r="D25" s="11">
        <v>2020</v>
      </c>
      <c r="E25" s="11">
        <v>2021</v>
      </c>
      <c r="F25" s="10">
        <v>2022</v>
      </c>
    </row>
    <row r="26" spans="2:24">
      <c r="B26" s="9" t="s">
        <v>312</v>
      </c>
      <c r="C26" s="80" t="s">
        <v>313</v>
      </c>
      <c r="D26" s="81" t="s">
        <v>313</v>
      </c>
      <c r="E26" s="81" t="s">
        <v>313</v>
      </c>
      <c r="F26" s="351" t="s">
        <v>313</v>
      </c>
    </row>
    <row r="27" spans="2:24">
      <c r="B27" s="9" t="s">
        <v>314</v>
      </c>
      <c r="C27" s="80" t="s">
        <v>315</v>
      </c>
      <c r="D27" s="81" t="s">
        <v>315</v>
      </c>
      <c r="E27" s="81" t="s">
        <v>316</v>
      </c>
      <c r="F27" s="351" t="s">
        <v>317</v>
      </c>
    </row>
    <row r="28" spans="2:24">
      <c r="B28" s="9" t="s">
        <v>318</v>
      </c>
      <c r="C28" s="80" t="s">
        <v>316</v>
      </c>
      <c r="D28" s="81" t="s">
        <v>316</v>
      </c>
      <c r="E28" s="81" t="s">
        <v>315</v>
      </c>
      <c r="F28" s="351" t="s">
        <v>316</v>
      </c>
    </row>
    <row r="29" spans="2:24">
      <c r="B29" s="104" t="s">
        <v>319</v>
      </c>
      <c r="C29" s="193" t="s">
        <v>320</v>
      </c>
      <c r="D29" s="193" t="s">
        <v>321</v>
      </c>
      <c r="E29" s="193" t="s">
        <v>322</v>
      </c>
      <c r="F29" s="356" t="s">
        <v>323</v>
      </c>
    </row>
    <row r="30" spans="2:24" ht="13.5" thickBot="1">
      <c r="B30" s="70" t="s">
        <v>297</v>
      </c>
      <c r="C30" s="125">
        <f>Headcount!C$12</f>
        <v>92005</v>
      </c>
      <c r="D30" s="125">
        <f>Headcount!D$12</f>
        <v>92866</v>
      </c>
      <c r="E30" s="125">
        <f>Headcount!E$12</f>
        <v>94274</v>
      </c>
      <c r="F30" s="246">
        <f>Headcount!F$12</f>
        <v>95008</v>
      </c>
    </row>
    <row r="32" spans="2:24" ht="18.75">
      <c r="B32" s="243" t="s">
        <v>64</v>
      </c>
      <c r="C32" s="243"/>
      <c r="D32" s="243"/>
      <c r="E32" s="243"/>
      <c r="F32" s="243"/>
    </row>
    <row r="33" spans="2:6" ht="13.15" customHeight="1">
      <c r="B33" s="24" t="s">
        <v>324</v>
      </c>
      <c r="C33" s="11">
        <v>2019</v>
      </c>
      <c r="D33" s="11">
        <v>2020</v>
      </c>
      <c r="E33" s="11">
        <v>2021</v>
      </c>
      <c r="F33" s="10">
        <v>2022</v>
      </c>
    </row>
    <row r="34" spans="2:6">
      <c r="B34" s="9" t="s">
        <v>325</v>
      </c>
      <c r="C34" s="80">
        <v>0.25</v>
      </c>
      <c r="D34" s="80">
        <v>0.24</v>
      </c>
      <c r="E34" s="80">
        <v>0.23</v>
      </c>
      <c r="F34" s="78">
        <v>0.21</v>
      </c>
    </row>
    <row r="35" spans="2:6">
      <c r="B35" s="9" t="s">
        <v>326</v>
      </c>
      <c r="C35" s="80">
        <v>0.63</v>
      </c>
      <c r="D35" s="80">
        <v>0.63</v>
      </c>
      <c r="E35" s="80">
        <v>0.63</v>
      </c>
      <c r="F35" s="78">
        <v>0.65</v>
      </c>
    </row>
    <row r="36" spans="2:6">
      <c r="B36" s="104" t="s">
        <v>327</v>
      </c>
      <c r="C36" s="80">
        <v>0.12</v>
      </c>
      <c r="D36" s="263">
        <v>0.13</v>
      </c>
      <c r="E36" s="263">
        <v>0.15</v>
      </c>
      <c r="F36" s="78">
        <v>0.14000000000000001</v>
      </c>
    </row>
    <row r="37" spans="2:6" ht="13.5" thickBot="1">
      <c r="B37" s="70" t="s">
        <v>297</v>
      </c>
      <c r="C37" s="125">
        <f>Headcount!C$12</f>
        <v>92005</v>
      </c>
      <c r="D37" s="125">
        <f>Headcount!D$12</f>
        <v>92866</v>
      </c>
      <c r="E37" s="125">
        <f>Headcount!E$12</f>
        <v>94274</v>
      </c>
      <c r="F37" s="246">
        <f>Headcount!F$12</f>
        <v>95008</v>
      </c>
    </row>
    <row r="39" spans="2:6" ht="18.75">
      <c r="B39" s="243" t="s">
        <v>65</v>
      </c>
      <c r="C39" s="243"/>
      <c r="D39" s="243"/>
      <c r="E39" s="243"/>
      <c r="F39" s="243"/>
    </row>
    <row r="40" spans="2:6">
      <c r="B40" s="24" t="s">
        <v>328</v>
      </c>
      <c r="C40" s="11">
        <v>2019</v>
      </c>
      <c r="D40" s="11">
        <v>2020</v>
      </c>
      <c r="E40" s="11">
        <v>2021</v>
      </c>
      <c r="F40" s="10">
        <v>2022</v>
      </c>
    </row>
    <row r="41" spans="2:6">
      <c r="B41" s="9" t="s">
        <v>329</v>
      </c>
      <c r="C41" s="67">
        <v>0.05</v>
      </c>
      <c r="D41" s="67">
        <v>0.05</v>
      </c>
      <c r="E41" s="67">
        <v>0.04</v>
      </c>
      <c r="F41" s="351">
        <v>0.04</v>
      </c>
    </row>
    <row r="42" spans="2:6">
      <c r="B42" s="9" t="s">
        <v>330</v>
      </c>
      <c r="C42" s="67">
        <v>0.4</v>
      </c>
      <c r="D42" s="67">
        <v>0.38</v>
      </c>
      <c r="E42" s="67">
        <v>0.37</v>
      </c>
      <c r="F42" s="351">
        <v>0.36</v>
      </c>
    </row>
    <row r="43" spans="2:6">
      <c r="B43" s="9" t="s">
        <v>331</v>
      </c>
      <c r="C43" s="67">
        <v>0.53</v>
      </c>
      <c r="D43" s="67">
        <v>0.54</v>
      </c>
      <c r="E43" s="67">
        <v>0.55000000000000004</v>
      </c>
      <c r="F43" s="351">
        <v>0.55000000000000004</v>
      </c>
    </row>
    <row r="44" spans="2:6">
      <c r="B44" s="104" t="s">
        <v>332</v>
      </c>
      <c r="C44" s="67">
        <v>0.02</v>
      </c>
      <c r="D44" s="67">
        <v>0.03</v>
      </c>
      <c r="E44" s="67">
        <v>0.04</v>
      </c>
      <c r="F44" s="351">
        <v>0.06</v>
      </c>
    </row>
    <row r="45" spans="2:6" ht="13.5" thickBot="1">
      <c r="B45" s="70" t="s">
        <v>297</v>
      </c>
      <c r="C45" s="125">
        <f>Headcount!C$12</f>
        <v>92005</v>
      </c>
      <c r="D45" s="125">
        <f>Headcount!D$12</f>
        <v>92866</v>
      </c>
      <c r="E45" s="125">
        <f>Headcount!E$12</f>
        <v>94274</v>
      </c>
      <c r="F45" s="246">
        <f>Headcount!F$12</f>
        <v>95008</v>
      </c>
    </row>
    <row r="46" spans="2:6">
      <c r="B46" s="104"/>
      <c r="C46" s="110"/>
      <c r="D46" s="194"/>
      <c r="E46" s="194"/>
      <c r="F46" s="109"/>
    </row>
    <row r="47" spans="2:6" ht="21">
      <c r="B47" s="243" t="s">
        <v>333</v>
      </c>
      <c r="C47" s="243"/>
      <c r="D47" s="243"/>
      <c r="E47" s="243"/>
      <c r="F47" s="243"/>
    </row>
    <row r="48" spans="2:6" ht="13.15" customHeight="1">
      <c r="B48" s="24" t="s">
        <v>334</v>
      </c>
      <c r="C48" s="11">
        <v>2019</v>
      </c>
      <c r="D48" s="11">
        <v>2020</v>
      </c>
      <c r="E48" s="11">
        <v>2021</v>
      </c>
      <c r="F48" s="10">
        <v>2022</v>
      </c>
    </row>
    <row r="49" spans="2:8">
      <c r="B49" s="9" t="s">
        <v>335</v>
      </c>
      <c r="C49" s="81" t="s">
        <v>141</v>
      </c>
      <c r="D49" s="81">
        <v>14</v>
      </c>
      <c r="E49" s="81">
        <v>40</v>
      </c>
      <c r="F49" s="456">
        <v>15</v>
      </c>
      <c r="G49" s="200" t="s">
        <v>336</v>
      </c>
    </row>
    <row r="50" spans="2:8">
      <c r="B50" s="9" t="s">
        <v>337</v>
      </c>
      <c r="C50" s="81" t="s">
        <v>141</v>
      </c>
      <c r="D50" s="81">
        <v>13</v>
      </c>
      <c r="E50" s="81">
        <v>23</v>
      </c>
      <c r="F50" s="456">
        <v>15</v>
      </c>
    </row>
    <row r="51" spans="2:8" ht="13.5" thickBot="1">
      <c r="B51" s="70" t="s">
        <v>338</v>
      </c>
      <c r="C51" s="83" t="s">
        <v>141</v>
      </c>
      <c r="D51" s="82">
        <v>14</v>
      </c>
      <c r="E51" s="82">
        <v>30</v>
      </c>
      <c r="F51" s="457">
        <v>15</v>
      </c>
    </row>
    <row r="52" spans="2:8" ht="30" customHeight="1">
      <c r="B52" s="509" t="s">
        <v>339</v>
      </c>
      <c r="C52" s="509"/>
      <c r="D52" s="509"/>
      <c r="E52" s="509"/>
      <c r="F52" s="509"/>
    </row>
    <row r="53" spans="2:8">
      <c r="B53" s="104"/>
      <c r="C53" s="110"/>
      <c r="D53" s="194"/>
      <c r="E53" s="194"/>
      <c r="F53" s="109"/>
    </row>
    <row r="54" spans="2:8" ht="18.75">
      <c r="B54" s="243" t="s">
        <v>340</v>
      </c>
      <c r="C54" s="243"/>
      <c r="D54" s="243"/>
      <c r="E54" s="243"/>
      <c r="F54" s="243"/>
      <c r="G54" s="243"/>
      <c r="H54" s="243"/>
    </row>
    <row r="55" spans="2:8" ht="28.15" customHeight="1">
      <c r="B55" s="24" t="s">
        <v>271</v>
      </c>
      <c r="C55" s="140"/>
      <c r="D55" s="140"/>
      <c r="E55" s="140" t="s">
        <v>341</v>
      </c>
      <c r="F55" s="140">
        <v>2022</v>
      </c>
      <c r="G55" s="140" t="s">
        <v>342</v>
      </c>
      <c r="H55" s="140" t="s">
        <v>343</v>
      </c>
    </row>
    <row r="56" spans="2:8" ht="18">
      <c r="B56" s="9" t="s">
        <v>344</v>
      </c>
      <c r="C56" s="513" t="s">
        <v>345</v>
      </c>
      <c r="D56" s="513"/>
      <c r="E56" s="458">
        <v>163</v>
      </c>
      <c r="F56" s="195">
        <v>0.18</v>
      </c>
      <c r="G56" s="195" t="s">
        <v>280</v>
      </c>
      <c r="H56" s="195">
        <v>0.25</v>
      </c>
    </row>
    <row r="57" spans="2:8" ht="20.65" customHeight="1">
      <c r="B57" s="9" t="s">
        <v>346</v>
      </c>
      <c r="C57" s="514" t="s">
        <v>347</v>
      </c>
      <c r="D57" s="514"/>
      <c r="E57" s="516">
        <v>1452</v>
      </c>
      <c r="F57" s="357">
        <v>0.15</v>
      </c>
      <c r="G57" s="357">
        <v>0.2</v>
      </c>
      <c r="H57" s="195" t="s">
        <v>280</v>
      </c>
    </row>
    <row r="58" spans="2:8" ht="17.649999999999999" customHeight="1">
      <c r="B58" s="9" t="s">
        <v>348</v>
      </c>
      <c r="C58" s="514"/>
      <c r="D58" s="514"/>
      <c r="E58" s="517"/>
      <c r="F58" s="357">
        <v>0.01</v>
      </c>
      <c r="G58" s="357">
        <v>0.04</v>
      </c>
      <c r="H58" s="195" t="s">
        <v>280</v>
      </c>
    </row>
    <row r="59" spans="2:8" ht="26.25" customHeight="1" thickBot="1">
      <c r="B59" s="290" t="s">
        <v>349</v>
      </c>
      <c r="C59" s="515" t="s">
        <v>350</v>
      </c>
      <c r="D59" s="515"/>
      <c r="E59" s="459">
        <v>416</v>
      </c>
      <c r="F59" s="464">
        <v>0.64</v>
      </c>
      <c r="G59" s="464" t="s">
        <v>280</v>
      </c>
      <c r="H59" s="464">
        <v>0.75</v>
      </c>
    </row>
    <row r="60" spans="2:8" ht="18" customHeight="1">
      <c r="B60" s="505" t="s">
        <v>351</v>
      </c>
      <c r="C60" s="505"/>
      <c r="D60" s="505"/>
      <c r="E60" s="505"/>
      <c r="F60" s="505"/>
    </row>
  </sheetData>
  <sheetProtection algorithmName="SHA-512" hashValue="MfnZm/52S9QbuIdMVrF0xWLFPMmygBtZiGpH8CKoQOT5VpT4O9iJgs1P01PkHoezqvXths7eQKpzxII5vyiE4Q==" saltValue="cchvH27ihk5MKM0JiUMRYw==" spinCount="100000" sheet="1" objects="1" scenarios="1"/>
  <mergeCells count="8">
    <mergeCell ref="B7:F7"/>
    <mergeCell ref="B52:F52"/>
    <mergeCell ref="B60:F60"/>
    <mergeCell ref="C56:D56"/>
    <mergeCell ref="C57:D58"/>
    <mergeCell ref="C59:D59"/>
    <mergeCell ref="B22:F22"/>
    <mergeCell ref="E57:E58"/>
  </mergeCells>
  <pageMargins left="0.7" right="0.7" top="0.75" bottom="0.75" header="0.3" footer="0.3"/>
  <pageSetup paperSize="9" scale="49" fitToHeight="0" orientation="landscape" horizontalDpi="1200" verticalDpi="1200" r:id="rId1"/>
  <headerFooter>
    <oddFooter>&amp;L&amp;1#&amp;"Calibri"&amp;7&amp;K000000C2 General</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B66D555D906CD439DFD3467770FA13D" ma:contentTypeVersion="16" ma:contentTypeDescription="Create a new document." ma:contentTypeScope="" ma:versionID="5fa677df834975d33af4a20ee64bf65a">
  <xsd:schema xmlns:xsd="http://www.w3.org/2001/XMLSchema" xmlns:xs="http://www.w3.org/2001/XMLSchema" xmlns:p="http://schemas.microsoft.com/office/2006/metadata/properties" xmlns:ns2="55f13034-efb6-4a6e-baea-4acc47f58c8f" xmlns:ns3="c227bb06-1429-4589-976d-34d702183fd9" xmlns:ns4="6504cafb-c983-4e47-bcaf-a5581da3406e" targetNamespace="http://schemas.microsoft.com/office/2006/metadata/properties" ma:root="true" ma:fieldsID="d6085f688695cf46b5bf3b043d9e67ef" ns2:_="" ns3:_="" ns4:_="">
    <xsd:import namespace="55f13034-efb6-4a6e-baea-4acc47f58c8f"/>
    <xsd:import namespace="c227bb06-1429-4589-976d-34d702183fd9"/>
    <xsd:import namespace="6504cafb-c983-4e47-bcaf-a5581da3406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MediaServiceLocation" minOccurs="0"/>
                <xsd:element ref="ns3:SharedWithUsers" minOccurs="0"/>
                <xsd:element ref="ns3:SharedWithDetails" minOccurs="0"/>
                <xsd:element ref="ns2:MediaLengthInSeconds"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5f13034-efb6-4a6e-baea-4acc47f58c8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1140db7b-894d-4be5-b4f9-3216f8c45b4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227bb06-1429-4589-976d-34d702183fd9"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504cafb-c983-4e47-bcaf-a5581da3406e"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ba3907e4-d9fc-4186-aa66-f033a6655aba}" ma:internalName="TaxCatchAll" ma:showField="CatchAllData" ma:web="c227bb06-1429-4589-976d-34d702183fd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55f13034-efb6-4a6e-baea-4acc47f58c8f">
      <Terms xmlns="http://schemas.microsoft.com/office/infopath/2007/PartnerControls"/>
    </lcf76f155ced4ddcb4097134ff3c332f>
    <TaxCatchAll xmlns="6504cafb-c983-4e47-bcaf-a5581da3406e" xsi:nil="true"/>
  </documentManagement>
</p:properties>
</file>

<file path=customXml/itemProps1.xml><?xml version="1.0" encoding="utf-8"?>
<ds:datastoreItem xmlns:ds="http://schemas.openxmlformats.org/officeDocument/2006/customXml" ds:itemID="{7F6495A3-D983-4D6E-86D2-214EDEC63E7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5f13034-efb6-4a6e-baea-4acc47f58c8f"/>
    <ds:schemaRef ds:uri="c227bb06-1429-4589-976d-34d702183fd9"/>
    <ds:schemaRef ds:uri="6504cafb-c983-4e47-bcaf-a5581da3406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1EB46E-3B53-4B4A-8628-CDBB27F2E3C1}">
  <ds:schemaRefs>
    <ds:schemaRef ds:uri="http://schemas.microsoft.com/sharepoint/v3/contenttype/forms"/>
  </ds:schemaRefs>
</ds:datastoreItem>
</file>

<file path=customXml/itemProps3.xml><?xml version="1.0" encoding="utf-8"?>
<ds:datastoreItem xmlns:ds="http://schemas.openxmlformats.org/officeDocument/2006/customXml" ds:itemID="{4E00468B-9646-4CCF-9EC2-B811B935F304}">
  <ds:schemaRefs>
    <ds:schemaRef ds:uri="http://schemas.microsoft.com/office/2006/metadata/properties"/>
    <ds:schemaRef ds:uri="http://schemas.microsoft.com/office/infopath/2007/PartnerControls"/>
    <ds:schemaRef ds:uri="55f13034-efb6-4a6e-baea-4acc47f58c8f"/>
    <ds:schemaRef ds:uri="6504cafb-c983-4e47-bcaf-a5581da3406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21</vt:i4>
      </vt:variant>
      <vt:variant>
        <vt:lpstr>Named Ranges</vt:lpstr>
      </vt:variant>
      <vt:variant>
        <vt:i4>12</vt:i4>
      </vt:variant>
    </vt:vector>
  </HeadingPairs>
  <TitlesOfParts>
    <vt:vector size="33" baseType="lpstr">
      <vt:lpstr>Cover</vt:lpstr>
      <vt:lpstr>Home</vt:lpstr>
      <vt:lpstr>ENVIRONMENT &gt;&gt;&gt;</vt:lpstr>
      <vt:lpstr>Planet</vt:lpstr>
      <vt:lpstr>SOCIAL &gt;&gt;&gt;</vt:lpstr>
      <vt:lpstr>Inclusion for All</vt:lpstr>
      <vt:lpstr>Digital Society</vt:lpstr>
      <vt:lpstr>Headcount</vt:lpstr>
      <vt:lpstr>Diversity &amp; Inclusion</vt:lpstr>
      <vt:lpstr>Health &amp; Safety</vt:lpstr>
      <vt:lpstr>Responsible supply chain</vt:lpstr>
      <vt:lpstr>GOVERNANCE &gt;&gt;&gt;</vt:lpstr>
      <vt:lpstr>Board &amp; ExCo</vt:lpstr>
      <vt:lpstr>Remuneration</vt:lpstr>
      <vt:lpstr>OTHER &gt;&gt;&gt;</vt:lpstr>
      <vt:lpstr>Assurance</vt:lpstr>
      <vt:lpstr>Subject matter information</vt:lpstr>
      <vt:lpstr>Reporting Criteria Scope</vt:lpstr>
      <vt:lpstr>Reporting Criteria Methodology</vt:lpstr>
      <vt:lpstr>GRI Index</vt:lpstr>
      <vt:lpstr>UNGC</vt:lpstr>
      <vt:lpstr>'Reporting Criteria Methodology'!_ftn2</vt:lpstr>
      <vt:lpstr>'Reporting Criteria Methodology'!_ftn3</vt:lpstr>
      <vt:lpstr>'Reporting Criteria Methodology'!_ftn6</vt:lpstr>
      <vt:lpstr>'Reporting Criteria Methodology'!_ftnref1</vt:lpstr>
      <vt:lpstr>'Reporting Criteria Methodology'!_ftnref2</vt:lpstr>
      <vt:lpstr>'Reporting Criteria Methodology'!_ftnref3</vt:lpstr>
      <vt:lpstr>'Reporting Criteria Methodology'!_ftnref4</vt:lpstr>
      <vt:lpstr>'Reporting Criteria Methodology'!_ftnref5</vt:lpstr>
      <vt:lpstr>'Reporting Criteria Methodology'!_ftnref6</vt:lpstr>
      <vt:lpstr>'Reporting Criteria Methodology'!_ftnref7</vt:lpstr>
      <vt:lpstr>'Reporting Criteria Methodology'!_ftnref8</vt:lpstr>
      <vt:lpstr>'Reporting Criteria Methodology'!_Hlk99466910</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Sara Calixto</dc:creator>
  <cp:keywords/>
  <dc:description/>
  <cp:lastModifiedBy>Lena Patel, Vodafone</cp:lastModifiedBy>
  <cp:revision/>
  <dcterms:created xsi:type="dcterms:W3CDTF">2021-04-07T13:53:37Z</dcterms:created>
  <dcterms:modified xsi:type="dcterms:W3CDTF">2022-09-30T08:25:40Z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0x0101005B66D555D906CD439DFD3467770FA13D</vt:lpwstr>
  </property>
  <property fmtid="{D5CDD505-2E9C-101B-9397-08002B2CF9AE}" pid="3" name="MSIP_Label_57e687cc-f93a-416b-a813-dfd9fe80a0f5_Enabled">
    <vt:lpwstr>true</vt:lpwstr>
  </property>
  <property fmtid="{D5CDD505-2E9C-101B-9397-08002B2CF9AE}" pid="4" name="MSIP_Label_57e687cc-f93a-416b-a813-dfd9fe80a0f5_SetDate">
    <vt:lpwstr>2021-05-28T10:13:00Z</vt:lpwstr>
  </property>
  <property fmtid="{D5CDD505-2E9C-101B-9397-08002B2CF9AE}" pid="5" name="MSIP_Label_57e687cc-f93a-416b-a813-dfd9fe80a0f5_Name">
    <vt:lpwstr>Business</vt:lpwstr>
  </property>
  <property fmtid="{D5CDD505-2E9C-101B-9397-08002B2CF9AE}" pid="6" name="MSIP_Label_57e687cc-f93a-416b-a813-dfd9fe80a0f5_SiteId">
    <vt:lpwstr>ffeebe53-4714-40e9-81b1-cb5984a2ddfd</vt:lpwstr>
  </property>
  <property fmtid="{D5CDD505-2E9C-101B-9397-08002B2CF9AE}" pid="7" name="MSIP_Label_57e687cc-f93a-416b-a813-dfd9fe80a0f5_ActionId">
    <vt:lpwstr>86d54c7b-af55-42eb-accb-b0931e96dba0</vt:lpwstr>
  </property>
  <property fmtid="{D5CDD505-2E9C-101B-9397-08002B2CF9AE}" pid="8" name="MSIP_Label_57e687cc-f93a-416b-a813-dfd9fe80a0f5_ContentBits">
    <vt:lpwstr>0</vt:lpwstr>
  </property>
  <property fmtid="{D5CDD505-2E9C-101B-9397-08002B2CF9AE}" pid="9" name="MSIP_Label_57e687cc-f93a-416b-a813-dfd9fe80a0f5_Method">
    <vt:lpwstr>Privileged</vt:lpwstr>
  </property>
  <property fmtid="{D5CDD505-2E9C-101B-9397-08002B2CF9AE}" pid="10" name="SV_QUERY_LIST_4F35BF76-6C0D-4D9B-82B2-816C12CF3733">
    <vt:lpwstr>empty_477D106A-C0D6-4607-AEBD-E2C9D60EA279</vt:lpwstr>
  </property>
  <property fmtid="{D5CDD505-2E9C-101B-9397-08002B2CF9AE}" pid="11" name="SV_HIDDEN_GRID_QUERY_LIST_4F35BF76-6C0D-4D9B-82B2-816C12CF3733">
    <vt:lpwstr>empty_477D106A-C0D6-4607-AEBD-E2C9D60EA279</vt:lpwstr>
  </property>
  <property fmtid="{D5CDD505-2E9C-101B-9397-08002B2CF9AE}" pid="12" name="MediaServiceImageTags">
    <vt:lpwstr/>
  </property>
  <property fmtid="{D5CDD505-2E9C-101B-9397-08002B2CF9AE}" pid="13" name="MSIP_Label_0359f705-2ba0-454b-9cfc-6ce5bcaac040_Enabled">
    <vt:lpwstr>true</vt:lpwstr>
  </property>
  <property fmtid="{D5CDD505-2E9C-101B-9397-08002B2CF9AE}" pid="14" name="MSIP_Label_0359f705-2ba0-454b-9cfc-6ce5bcaac040_SetDate">
    <vt:lpwstr>2022-09-22T11:28:09Z</vt:lpwstr>
  </property>
  <property fmtid="{D5CDD505-2E9C-101B-9397-08002B2CF9AE}" pid="15" name="MSIP_Label_0359f705-2ba0-454b-9cfc-6ce5bcaac040_Method">
    <vt:lpwstr>Privileged</vt:lpwstr>
  </property>
  <property fmtid="{D5CDD505-2E9C-101B-9397-08002B2CF9AE}" pid="16" name="MSIP_Label_0359f705-2ba0-454b-9cfc-6ce5bcaac040_Name">
    <vt:lpwstr>0359f705-2ba0-454b-9cfc-6ce5bcaac040</vt:lpwstr>
  </property>
  <property fmtid="{D5CDD505-2E9C-101B-9397-08002B2CF9AE}" pid="17" name="MSIP_Label_0359f705-2ba0-454b-9cfc-6ce5bcaac040_SiteId">
    <vt:lpwstr>68283f3b-8487-4c86-adb3-a5228f18b893</vt:lpwstr>
  </property>
  <property fmtid="{D5CDD505-2E9C-101B-9397-08002B2CF9AE}" pid="18" name="MSIP_Label_0359f705-2ba0-454b-9cfc-6ce5bcaac040_ActionId">
    <vt:lpwstr>e768563c-b4fa-4d7d-8395-8755e77f432b</vt:lpwstr>
  </property>
  <property fmtid="{D5CDD505-2E9C-101B-9397-08002B2CF9AE}" pid="19" name="MSIP_Label_0359f705-2ba0-454b-9cfc-6ce5bcaac040_ContentBits">
    <vt:lpwstr>2</vt:lpwstr>
  </property>
</Properties>
</file>